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SC-DC-FS01\FolderRedirection\Eric_A\Documents\"/>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16515" windowHeight="6270" tabRatio="789" firstSheet="1"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X5" i="5"/>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10" i="6" l="1"/>
  <c r="C8" i="6"/>
  <c r="C11" i="6"/>
  <c r="C9" i="6"/>
  <c r="C4"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H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F30"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H50" i="6" l="1"/>
  <c r="D50" i="6" s="1"/>
  <c r="H45" i="6"/>
  <c r="D45" i="6" s="1"/>
  <c r="H37" i="6"/>
  <c r="D37" i="6" s="1"/>
  <c r="H52" i="6"/>
  <c r="D52" i="6" s="1"/>
  <c r="H44" i="6"/>
  <c r="D44"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50" i="6" l="1"/>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<sst xmlns="http://schemas.openxmlformats.org/spreadsheetml/2006/main" count="22021" uniqueCount="15617">
  <si>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</si>
  <si>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</si>
  <si>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</si>
  <si>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</si>
  <si>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</si>
  <si>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</si>
  <si>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</si>
  <si>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</si>
  <si>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</si>
  <si>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</si>
  <si>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</si>
  <si>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</si>
  <si>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</si>
  <si>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</si>
  <si>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</si>
  <si>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</si>
  <si>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</si>
  <si>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</si>
  <si>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</si>
  <si>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</si>
  <si>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</si>
  <si>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</si>
  <si>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</si>
  <si>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</si>
  <si>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</si>
  <si>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</si>
  <si>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</si>
  <si>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</si>
  <si>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</si>
  <si>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</si>
  <si>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</si>
  <si>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</si>
  <si>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</si>
  <si>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</si>
  <si>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</si>
  <si>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</si>
  <si>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</si>
  <si>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</si>
  <si>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</si>
  <si>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</si>
  <si>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</si>
  <si>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</si>
  <si>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</si>
  <si>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</si>
  <si>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</si>
  <si>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</si>
  <si>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</si>
  <si>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</si>
  <si>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</si>
  <si>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</si>
  <si>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</si>
  <si>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</si>
  <si>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</si>
  <si>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</si>
  <si>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</si>
  <si>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</si>
  <si>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</si>
  <si>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</si>
  <si>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</si>
  <si>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</si>
  <si>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</si>
  <si>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</si>
  <si>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</si>
  <si>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</si>
  <si>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</si>
  <si>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</si>
  <si>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</si>
  <si>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</si>
  <si>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</si>
  <si>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</si>
  <si>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</si>
  <si>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</si>
  <si>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</si>
  <si>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</si>
  <si>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</si>
  <si>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</si>
  <si>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</si>
  <si>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</si>
  <si>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</si>
  <si>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</si>
  <si>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</si>
  <si>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</si>
  <si>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</si>
  <si>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</si>
  <si>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</si>
  <si>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</si>
  <si>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</si>
  <si>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</si>
  <si>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</si>
  <si>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</si>
  <si>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</si>
  <si>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</si>
  <si>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</si>
  <si>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</si>
  <si>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</si>
  <si>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</si>
  <si>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</si>
  <si>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</si>
  <si>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</si>
  <si>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</si>
  <si>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</si>
  <si>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</si>
  <si>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</si>
  <si>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</si>
  <si>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</si>
  <si>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</si>
  <si>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</si>
  <si>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</si>
  <si>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</si>
  <si>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</si>
  <si>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</si>
  <si>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</si>
  <si>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</si>
  <si>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</si>
  <si>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</si>
  <si>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</si>
  <si>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</si>
  <si>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</si>
  <si>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</si>
  <si>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</si>
  <si>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</si>
  <si>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</si>
  <si>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</si>
  <si>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</si>
  <si>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</si>
  <si>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</si>
  <si>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</si>
  <si>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</si>
  <si>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</si>
  <si>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</si>
  <si>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</si>
  <si>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</si>
  <si>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</si>
  <si>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</si>
  <si>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</si>
  <si>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</si>
  <si>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</si>
  <si>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</si>
  <si>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</si>
  <si>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</si>
  <si>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</si>
  <si>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</si>
  <si>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</si>
  <si>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</si>
  <si>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</si>
  <si>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</si>
  <si>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</si>
  <si>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</si>
  <si>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</si>
  <si>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</si>
  <si>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</si>
  <si>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</si>
  <si>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</si>
  <si>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</si>
  <si>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</si>
  <si>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</si>
  <si>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</si>
  <si>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</si>
  <si>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</si>
  <si>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</si>
  <si>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</si>
  <si>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</si>
  <si>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</si>
  <si>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</si>
  <si>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</si>
  <si>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</si>
  <si>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</si>
  <si>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</si>
  <si>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</si>
  <si>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</si>
  <si>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</si>
  <si>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</si>
  <si>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</si>
  <si>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</si>
  <si>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</si>
  <si>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</si>
  <si>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</si>
  <si>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</si>
  <si>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</si>
  <si>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</si>
  <si>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</si>
  <si>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</si>
  <si>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</si>
  <si>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</si>
  <si>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</si>
  <si>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</si>
  <si>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</si>
  <si>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</si>
  <si>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</si>
  <si>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</si>
  <si>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</si>
  <si>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</si>
  <si>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</si>
  <si>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</si>
  <si>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</si>
  <si>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</si>
  <si>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</si>
  <si>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</si>
  <si>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</si>
  <si>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</si>
  <si>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</si>
  <si>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</si>
  <si>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</si>
  <si>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</si>
  <si>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</si>
  <si>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</si>
  <si>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</si>
  <si>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</si>
  <si>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</si>
  <si>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</si>
  <si>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</si>
  <si>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</si>
  <si>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</si>
  <si>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</si>
  <si>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</si>
  <si>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</si>
  <si>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</si>
  <si>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</si>
  <si>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</si>
  <si>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</si>
  <si>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</si>
  <si>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</si>
  <si>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</si>
  <si>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</si>
  <si>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</si>
  <si>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</si>
  <si>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</si>
  <si>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</si>
  <si>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</si>
  <si>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</si>
  <si>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</si>
  <si>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</si>
  <si>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</si>
  <si>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</si>
  <si>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</si>
  <si>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</si>
  <si>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</si>
  <si>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</si>
  <si>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</si>
  <si>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</si>
  <si>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</si>
  <si>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</si>
  <si>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</si>
  <si>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</si>
  <si>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</si>
  <si>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</si>
  <si>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</si>
  <si>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</si>
  <si>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</si>
  <si>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</si>
  <si>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</si>
  <si>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</si>
  <si>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</si>
  <si>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</si>
  <si>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</si>
  <si>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</si>
  <si>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</si>
  <si>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</si>
  <si>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</si>
  <si>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</si>
  <si>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</si>
  <si>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</si>
  <si>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</si>
  <si>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</si>
  <si>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</si>
  <si>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</si>
  <si>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</si>
  <si>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</si>
  <si>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</si>
  <si>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</si>
  <si>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</si>
  <si>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</si>
  <si>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</si>
  <si>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</si>
  <si>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</si>
  <si>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</si>
  <si>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</si>
  <si>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</si>
  <si>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</si>
  <si>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</si>
  <si>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</si>
  <si>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</si>
  <si>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</si>
  <si>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</si>
  <si>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</si>
  <si>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</si>
  <si>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</si>
  <si>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</si>
  <si>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</si>
  <si>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</si>
  <si>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</si>
  <si>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</si>
  <si>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</si>
  <si>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</si>
  <si>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</si>
  <si>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</si>
  <si>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</si>
  <si>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</si>
  <si>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</si>
  <si>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</si>
  <si>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</si>
  <si>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</si>
  <si>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</si>
  <si>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</si>
  <si>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</si>
  <si>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</si>
  <si>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</si>
  <si>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</si>
  <si>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</si>
  <si>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</si>
  <si>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</si>
  <si>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</si>
  <si>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</si>
  <si>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</si>
  <si>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</si>
  <si>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</si>
  <si>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</si>
  <si>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</si>
  <si>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</si>
  <si>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</si>
  <si>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</si>
  <si>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</si>
  <si>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</si>
  <si>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</si>
  <si>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</si>
  <si>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</si>
  <si>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</si>
  <si>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</si>
  <si>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</si>
  <si>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</si>
  <si>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</si>
  <si>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</si>
  <si>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</si>
  <si>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</si>
  <si>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</si>
  <si>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</si>
  <si>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</si>
  <si>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</si>
  <si>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</si>
  <si>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</si>
  <si>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</si>
  <si>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</si>
  <si>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</si>
  <si>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</si>
  <si>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</si>
  <si>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</si>
  <si>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</si>
  <si>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</si>
  <si>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</si>
  <si>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</si>
  <si>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</si>
  <si>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</si>
  <si>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</si>
  <si>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</si>
  <si>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</si>
  <si>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</si>
  <si>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</si>
  <si>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</si>
  <si>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</si>
  <si>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</si>
  <si>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</si>
  <si>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</si>
  <si>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</si>
  <si>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</si>
  <si>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</si>
  <si>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</si>
  <si>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</si>
  <si>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</si>
  <si>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</si>
  <si>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</si>
  <si>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</si>
  <si>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</si>
  <si>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</si>
  <si>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</si>
  <si>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</si>
  <si>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</si>
  <si>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</si>
  <si>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</si>
  <si>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</si>
  <si>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</si>
  <si>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</si>
  <si>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</si>
  <si>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</si>
  <si>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</si>
  <si>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</si>
  <si>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</si>
  <si>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</si>
  <si>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</si>
  <si>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</si>
  <si>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</si>
  <si>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</si>
  <si>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</si>
  <si>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</si>
  <si>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</si>
  <si>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</si>
  <si>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</si>
  <si>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</si>
  <si>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</si>
  <si>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</si>
  <si>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</si>
  <si>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</si>
  <si>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</si>
  <si>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</si>
  <si>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</si>
  <si>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</si>
  <si>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</si>
  <si>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</si>
  <si>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</si>
  <si>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</si>
  <si>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</si>
  <si>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</si>
  <si>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</si>
  <si>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</si>
  <si>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</si>
  <si>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</si>
  <si>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</si>
  <si>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</si>
  <si>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</si>
  <si>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</si>
  <si>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</si>
  <si>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</si>
  <si>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</si>
  <si>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</si>
  <si>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</si>
  <si>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</si>
  <si>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</si>
  <si>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</si>
  <si>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</si>
  <si>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</si>
  <si>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</si>
  <si>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</si>
  <si>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</si>
  <si>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</si>
  <si>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</si>
  <si>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</si>
  <si>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</si>
  <si>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</si>
  <si>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</si>
  <si>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</si>
  <si>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</si>
  <si>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</si>
  <si>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</si>
  <si>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</si>
  <si>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</si>
  <si>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</si>
  <si>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</si>
  <si>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</si>
  <si>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</si>
  <si>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</si>
  <si>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</si>
  <si>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</si>
  <si>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</si>
  <si>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</si>
  <si>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</si>
  <si>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</si>
  <si>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</si>
  <si>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</si>
  <si>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</si>
  <si>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</si>
  <si>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</si>
  <si>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</si>
  <si>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</si>
  <si>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</si>
  <si>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</si>
  <si>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</si>
  <si>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</si>
  <si>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</si>
  <si>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</si>
  <si>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</si>
  <si>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</si>
  <si>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</si>
  <si>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</si>
  <si>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</si>
  <si>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</si>
  <si>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</si>
  <si>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</si>
  <si>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</si>
  <si>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</si>
  <si>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</si>
  <si>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</si>
  <si>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</si>
  <si>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</si>
  <si>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</si>
  <si>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</si>
  <si>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</si>
  <si>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</si>
  <si>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</si>
  <si>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</si>
  <si>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</si>
  <si>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</si>
  <si>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</si>
  <si>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</si>
  <si>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</si>
  <si>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</si>
  <si>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</si>
  <si>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</si>
  <si>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</si>
  <si>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</si>
  <si>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</si>
  <si>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</si>
  <si>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</si>
  <si>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</si>
  <si>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</si>
  <si>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</si>
  <si>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</si>
  <si>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</si>
  <si>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</si>
  <si>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</si>
  <si>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</si>
  <si>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</si>
  <si>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</si>
  <si>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</si>
  <si>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</si>
  <si>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</si>
  <si>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</si>
  <si>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</si>
  <si>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</si>
  <si>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</si>
  <si>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</si>
  <si>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</si>
  <si>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</si>
  <si>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</si>
  <si>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</si>
  <si>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</si>
  <si>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</si>
  <si>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</si>
  <si>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</si>
  <si>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</si>
  <si>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</si>
  <si>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</si>
  <si>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</si>
  <si>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</si>
  <si>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</si>
  <si>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</si>
  <si>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</si>
  <si>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</si>
  <si>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</si>
  <si>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</si>
  <si>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</si>
  <si>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</si>
  <si>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</si>
  <si>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</si>
  <si>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</si>
  <si>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</si>
  <si>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</si>
  <si>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</si>
  <si>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</si>
  <si>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</si>
  <si>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</si>
  <si>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</si>
  <si>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</si>
  <si>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</si>
  <si>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</si>
  <si>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</si>
  <si>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</si>
  <si>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</si>
  <si>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</si>
  <si>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</si>
  <si>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</si>
  <si>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</si>
  <si>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</si>
  <si>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</si>
  <si>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</si>
  <si>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</si>
  <si>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</si>
  <si>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</si>
  <si>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</si>
  <si>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</si>
  <si>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</si>
  <si>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</si>
  <si>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</si>
  <si>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</si>
  <si>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</si>
  <si>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</si>
  <si>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</si>
  <si>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</si>
  <si>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</si>
  <si>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</si>
  <si>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</si>
  <si>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</si>
  <si>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</si>
  <si>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</si>
  <si>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</si>
  <si>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</si>
  <si>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</si>
  <si>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</si>
  <si>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</si>
  <si>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</si>
  <si>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</si>
  <si>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</si>
  <si>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</si>
  <si>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</si>
  <si>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</si>
  <si>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</si>
  <si>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</si>
  <si>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</si>
  <si>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</si>
  <si>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</si>
  <si>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</si>
  <si>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</si>
  <si>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</si>
  <si>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</si>
  <si>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</si>
  <si>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</si>
  <si>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</si>
  <si>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</si>
  <si>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</si>
  <si>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</si>
  <si>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</si>
  <si>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</si>
  <si>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</si>
  <si>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</si>
  <si>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</si>
  <si>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</si>
  <si>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</si>
  <si>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</si>
  <si>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</si>
  <si>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</si>
  <si>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</si>
  <si>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</si>
  <si>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</si>
  <si>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</si>
  <si>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</si>
  <si>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</si>
  <si>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</si>
  <si>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</si>
  <si>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</si>
  <si>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</si>
  <si>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</si>
  <si>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</si>
  <si>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</si>
  <si>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</si>
  <si>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</si>
  <si>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</si>
  <si>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</si>
  <si>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</si>
  <si>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</si>
  <si>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</si>
  <si>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</si>
  <si>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</si>
  <si>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</si>
  <si>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</si>
  <si>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</si>
  <si>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</si>
  <si>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</si>
  <si>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</si>
  <si>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</si>
  <si>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</si>
  <si>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</si>
  <si>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</si>
  <si>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</si>
  <si>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</si>
  <si>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</si>
  <si>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</si>
  <si>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</si>
  <si>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</si>
  <si>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</si>
  <si>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</si>
  <si>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</si>
  <si>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</si>
  <si>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</si>
  <si>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</si>
  <si>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</si>
  <si>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</si>
  <si>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</si>
  <si>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</si>
  <si>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</si>
  <si>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</si>
  <si>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</si>
  <si>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</si>
  <si>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</si>
  <si>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</si>
  <si>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</si>
  <si>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</si>
  <si>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</si>
  <si>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</si>
  <si>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</si>
  <si>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</si>
  <si>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</si>
  <si>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</si>
  <si>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</si>
  <si>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</si>
  <si>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</si>
  <si>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</si>
  <si>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</si>
  <si>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</si>
  <si>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</si>
  <si>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</si>
  <si>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</si>
  <si>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</si>
  <si>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</si>
  <si>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</si>
  <si>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</si>
  <si>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</si>
  <si>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</si>
  <si>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</si>
  <si>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</si>
  <si>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</si>
  <si>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</si>
  <si>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</si>
  <si>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</si>
  <si>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</si>
  <si>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</si>
  <si>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</si>
  <si>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</si>
  <si>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</si>
  <si>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</si>
  <si>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</si>
  <si>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</si>
  <si>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</si>
  <si>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</si>
  <si>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</si>
  <si>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</si>
  <si>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</si>
  <si>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</si>
  <si>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</si>
  <si>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</si>
  <si>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</si>
  <si>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</si>
  <si>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</si>
  <si>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</si>
  <si>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</si>
  <si>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</si>
  <si>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</si>
  <si>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</si>
  <si>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</si>
  <si>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</si>
  <si>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</si>
  <si>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</si>
  <si>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</si>
  <si>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</si>
  <si>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</si>
  <si>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</si>
  <si>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</si>
  <si>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</si>
  <si>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</si>
  <si>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</si>
  <si>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</si>
  <si>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</si>
  <si>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</si>
  <si>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</si>
  <si>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</si>
  <si>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</si>
  <si>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</si>
  <si>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</si>
  <si>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</si>
  <si>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</si>
  <si>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</si>
  <si>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</si>
  <si>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</si>
  <si>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</si>
  <si>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</si>
  <si>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</si>
  <si>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</si>
  <si>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</si>
  <si>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</si>
  <si>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</si>
  <si>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</si>
  <si>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</si>
  <si>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</si>
  <si>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</si>
  <si>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</si>
  <si>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</si>
  <si>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</si>
  <si>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</si>
  <si>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</si>
  <si>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</si>
  <si>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</si>
  <si>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</si>
  <si>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</si>
  <si>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</si>
  <si>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</si>
  <si>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</si>
  <si>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</si>
  <si>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</si>
  <si>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</si>
  <si>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</si>
  <si>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</si>
  <si>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</si>
  <si>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</si>
  <si>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</si>
  <si>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</si>
  <si>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</si>
  <si>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</si>
  <si>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</si>
  <si>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</si>
  <si>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</si>
  <si>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</si>
  <si>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</si>
  <si>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</si>
  <si>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</si>
  <si>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</si>
  <si>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</si>
  <si>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</si>
  <si>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</si>
  <si>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</si>
  <si>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</si>
  <si>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</si>
  <si>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</si>
  <si>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</si>
  <si>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</si>
  <si>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</si>
  <si>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</si>
  <si>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</si>
  <si>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</si>
  <si>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</si>
  <si>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</si>
  <si>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</si>
  <si>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</si>
  <si>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</si>
  <si>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</si>
  <si>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</si>
  <si>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</si>
  <si>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</si>
  <si>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</si>
  <si>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</si>
  <si>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</si>
  <si>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</si>
  <si>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</si>
  <si>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</si>
  <si>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</si>
  <si>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</si>
  <si>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</si>
  <si>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</si>
  <si>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</si>
  <si>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</si>
  <si>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</si>
  <si>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</si>
  <si>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</si>
  <si>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</si>
  <si>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</si>
  <si>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</si>
  <si>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</si>
  <si>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</si>
  <si>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</si>
  <si>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</si>
  <si>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</si>
  <si>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</si>
  <si>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</si>
  <si>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</si>
  <si>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</si>
  <si>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</si>
  <si>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</si>
  <si>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</si>
  <si>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</si>
  <si>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</si>
  <si>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</si>
  <si>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</si>
  <si>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</si>
  <si>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</si>
  <si>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</si>
  <si>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</si>
  <si>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</si>
  <si>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</si>
  <si>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</si>
  <si>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</si>
  <si>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</si>
  <si>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</si>
  <si>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</si>
  <si>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</si>
  <si>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</si>
  <si>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</si>
  <si>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</si>
  <si>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</si>
  <si>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</si>
  <si>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</si>
  <si>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</si>
  <si>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</si>
  <si>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</si>
  <si>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</si>
  <si>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</si>
  <si>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</si>
  <si>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</si>
  <si>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</si>
  <si>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</si>
  <si>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</si>
  <si>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</si>
  <si>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</si>
  <si>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</si>
  <si>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</si>
  <si>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</si>
  <si>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</si>
  <si>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</si>
  <si>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</si>
  <si>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</si>
  <si>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</si>
  <si>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</si>
  <si>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</si>
  <si>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</si>
  <si>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</si>
  <si>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</si>
  <si>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</si>
  <si>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</si>
  <si>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</si>
  <si>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</si>
  <si>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</si>
  <si>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</si>
  <si>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</si>
  <si>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</si>
  <si>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</si>
  <si>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</si>
  <si>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</si>
  <si>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</si>
  <si>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</si>
  <si>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</si>
  <si>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</si>
  <si>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</si>
  <si>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</si>
  <si>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</si>
  <si>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</si>
  <si>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</si>
  <si>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</si>
  <si>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</si>
  <si>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</si>
  <si>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</si>
  <si>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</si>
  <si>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</si>
  <si>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</si>
  <si>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</si>
  <si>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</si>
  <si>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</si>
  <si>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</si>
  <si>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</si>
  <si>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</si>
  <si>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</si>
  <si>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</si>
  <si>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</si>
  <si>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</si>
  <si>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</si>
  <si>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</si>
  <si>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</si>
  <si>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</si>
  <si>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</si>
  <si>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</si>
  <si>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</si>
  <si>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</si>
  <si>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</si>
  <si>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</si>
  <si>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</si>
  <si>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</si>
  <si>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</si>
  <si>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</si>
  <si>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</si>
  <si>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</si>
  <si>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</si>
  <si>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</si>
  <si>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</si>
  <si>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</si>
  <si>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</si>
  <si>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</si>
  <si>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</si>
  <si>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</si>
  <si>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</si>
  <si>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</si>
  <si>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</si>
  <si>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</si>
  <si>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</si>
  <si>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</si>
  <si>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</si>
  <si>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</si>
  <si>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</si>
  <si>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</si>
  <si>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</si>
  <si>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</si>
  <si>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</si>
  <si>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</si>
  <si>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</si>
  <si>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</si>
  <si>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</si>
  <si>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</si>
  <si>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</si>
  <si>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</si>
  <si>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</si>
  <si>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</si>
  <si>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</si>
  <si>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</si>
  <si>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</si>
  <si>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</si>
  <si>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</si>
  <si>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</si>
  <si>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</si>
  <si>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</si>
  <si>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</si>
  <si>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</si>
  <si>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</si>
  <si>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</si>
  <si>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</si>
  <si>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</si>
  <si>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</si>
  <si>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</si>
  <si>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</si>
  <si>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</si>
  <si>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</si>
  <si>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</si>
  <si>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</si>
  <si>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</si>
  <si>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</si>
  <si>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</si>
  <si>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</si>
  <si>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</si>
  <si>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</si>
  <si>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</si>
  <si>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</si>
  <si>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</si>
  <si>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</si>
  <si>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</si>
  <si>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</si>
  <si>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</si>
  <si>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</si>
  <si>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</si>
  <si>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</si>
  <si>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</si>
  <si>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</si>
  <si>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</si>
  <si>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</si>
  <si>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</si>
  <si>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</si>
  <si>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</si>
  <si>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</si>
  <si>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</si>
  <si>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</si>
  <si>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</si>
  <si>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</si>
  <si>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</si>
  <si>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</si>
  <si>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</si>
  <si>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</si>
  <si>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</si>
  <si>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</si>
  <si>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</si>
  <si>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</si>
  <si>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</si>
  <si>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</si>
  <si>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</si>
  <si>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</si>
  <si>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</si>
  <si>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</si>
  <si>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</si>
  <si>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</si>
  <si>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</si>
  <si>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</si>
  <si>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</si>
  <si>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</si>
  <si>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</si>
  <si>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</si>
  <si>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</si>
  <si>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</si>
  <si>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</si>
  <si>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</si>
  <si>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</si>
  <si>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</si>
  <si>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</si>
  <si>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</si>
  <si>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</si>
  <si>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</si>
  <si>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</si>
  <si>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</si>
  <si>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</si>
  <si>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</si>
  <si>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</si>
  <si>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</si>
  <si>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</si>
  <si>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</si>
  <si>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</si>
  <si>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</si>
  <si>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</si>
  <si>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</si>
  <si>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</si>
  <si>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</si>
  <si>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</si>
  <si>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</si>
  <si>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</si>
  <si>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</si>
  <si>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</si>
  <si>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</si>
  <si>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</si>
  <si>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</si>
  <si>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</si>
  <si>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</si>
  <si>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</si>
  <si>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</si>
  <si>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</si>
  <si>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</si>
  <si>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</si>
  <si>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</si>
  <si>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</si>
  <si>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</si>
  <si>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</si>
  <si>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</si>
  <si>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</si>
  <si>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</si>
  <si>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</si>
  <si>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</si>
  <si>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</si>
  <si>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</si>
  <si>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</si>
  <si>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</si>
  <si>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</si>
  <si>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</si>
  <si>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</si>
  <si>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</si>
  <si>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</si>
  <si>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</si>
  <si>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</si>
  <si>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</si>
  <si>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</si>
  <si>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</si>
  <si>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</si>
  <si>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</si>
  <si>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</si>
  <si>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</si>
  <si>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</si>
  <si>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</si>
  <si>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</si>
  <si>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</si>
  <si>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</si>
  <si>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</si>
  <si>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</si>
  <si>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</si>
  <si>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</si>
  <si>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</si>
  <si>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</si>
  <si>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</si>
  <si>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</si>
  <si>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</si>
  <si>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</si>
  <si>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</si>
  <si>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</si>
  <si>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</si>
  <si>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</si>
  <si>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</si>
  <si>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</si>
  <si>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</si>
  <si>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</si>
  <si>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</si>
  <si>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</si>
  <si>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</si>
  <si>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</si>
  <si>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</si>
  <si>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</si>
  <si>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</si>
  <si>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</si>
  <si>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</si>
  <si>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</si>
  <si>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</si>
  <si>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</si>
  <si>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</si>
  <si>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</si>
  <si>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</si>
  <si>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</si>
  <si>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</si>
  <si>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</si>
  <si>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</si>
  <si>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</si>
  <si>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</si>
  <si>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</si>
  <si>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</si>
  <si>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</si>
  <si>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</si>
  <si>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</si>
  <si>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</si>
  <si>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</si>
  <si>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</si>
  <si>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</si>
  <si>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</si>
  <si>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</si>
  <si>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</si>
  <si>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</si>
  <si>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</si>
  <si>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</si>
  <si>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</si>
  <si>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</si>
  <si>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</si>
  <si>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</si>
  <si>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</si>
  <si>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</si>
  <si>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</si>
  <si>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</si>
  <si>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</si>
  <si>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</si>
  <si>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</si>
  <si>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</si>
  <si>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</si>
  <si>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</si>
  <si>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</si>
  <si>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</si>
  <si>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</si>
  <si>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</si>
  <si>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</si>
  <si>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</si>
  <si>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</si>
  <si>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</si>
  <si>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</si>
  <si>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</si>
  <si>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</si>
  <si>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</si>
  <si>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</si>
  <si>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</si>
  <si>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</si>
  <si>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</si>
  <si>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</si>
  <si>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</si>
  <si>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</si>
  <si>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</si>
  <si>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</si>
  <si>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</si>
  <si>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</si>
  <si>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</si>
  <si>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</si>
  <si>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</si>
  <si>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</si>
  <si>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</si>
  <si>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</si>
  <si>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</si>
  <si>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</si>
  <si>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</si>
  <si>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</si>
  <si>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</si>
  <si>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</si>
  <si>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</si>
  <si>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</si>
  <si>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</si>
  <si>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</si>
  <si>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</si>
  <si>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</si>
  <si>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</si>
  <si>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</si>
  <si>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</si>
  <si>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</si>
  <si>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</si>
  <si>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</si>
  <si>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</si>
  <si>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</si>
  <si>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</si>
  <si>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</si>
  <si>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</si>
  <si>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</si>
  <si>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</si>
  <si>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</si>
  <si>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</si>
  <si>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</si>
  <si>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</si>
  <si>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</si>
  <si>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</si>
  <si>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</si>
  <si>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</si>
  <si>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</si>
  <si>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</si>
  <si>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</si>
  <si>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</si>
  <si>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</si>
  <si>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</si>
  <si>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</si>
  <si>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</si>
  <si>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</si>
  <si>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</si>
  <si>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</si>
  <si>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</si>
  <si>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</si>
  <si>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</si>
  <si>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</si>
  <si>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</si>
  <si>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</si>
  <si>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</si>
  <si>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</si>
  <si>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</si>
  <si>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</si>
  <si>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</si>
  <si>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</si>
  <si>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</si>
  <si>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</si>
  <si>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</si>
  <si>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</si>
  <si>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</si>
  <si>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</si>
  <si>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</si>
  <si>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</si>
  <si>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</si>
  <si>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</si>
  <si>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</si>
  <si>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</si>
  <si>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</si>
  <si>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</si>
  <si>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</si>
  <si>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</si>
  <si>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</si>
  <si>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</si>
  <si>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</si>
  <si>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</si>
  <si>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</si>
  <si>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</si>
  <si>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</si>
  <si>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</si>
  <si>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</si>
  <si>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</si>
  <si>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</si>
  <si>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</si>
  <si>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</si>
  <si>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</si>
  <si>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</si>
  <si>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</si>
  <si>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</si>
  <si>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</si>
  <si>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</si>
  <si>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</si>
  <si>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</si>
  <si>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</si>
  <si>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</si>
  <si>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</si>
  <si>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</si>
  <si>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</si>
  <si>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</si>
  <si>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</si>
  <si>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</si>
  <si>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</si>
  <si>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</si>
  <si>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</si>
  <si>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</si>
  <si>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</si>
  <si>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</si>
  <si>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</si>
  <si>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</si>
  <si>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</si>
  <si>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</si>
  <si>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</si>
  <si>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</si>
  <si>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</si>
  <si>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</si>
  <si>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</si>
  <si>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</si>
  <si>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</si>
  <si>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</si>
  <si>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</si>
  <si>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</si>
  <si>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</si>
  <si>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</si>
  <si>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</si>
  <si>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</si>
  <si>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</si>
  <si>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</si>
  <si>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</si>
  <si>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</si>
  <si>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</si>
  <si>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</si>
  <si>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</si>
  <si>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</si>
  <si>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</si>
  <si>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</si>
  <si>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</si>
  <si>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</si>
  <si>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</si>
  <si>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</si>
  <si>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</si>
  <si>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</si>
  <si>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</si>
  <si>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</si>
  <si>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</si>
  <si>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</si>
  <si>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</si>
  <si>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</si>
  <si>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</si>
  <si>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</si>
  <si>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</si>
  <si>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</si>
  <si>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</si>
  <si>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</si>
  <si>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</si>
  <si>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</si>
  <si>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</si>
  <si>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</si>
  <si>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</si>
  <si>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</si>
  <si>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</si>
  <si>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</si>
  <si>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</si>
  <si>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</si>
  <si>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</si>
  <si>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</si>
  <si>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</si>
  <si>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</si>
  <si>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</si>
  <si>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</si>
  <si>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</si>
  <si>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</si>
  <si>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</si>
  <si>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</si>
  <si>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</si>
  <si>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</si>
  <si>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</si>
  <si>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</si>
  <si>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</si>
  <si>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</si>
  <si>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</si>
  <si>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</si>
  <si>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</si>
  <si>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</si>
  <si>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</si>
  <si>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</si>
  <si>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</si>
  <si>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</si>
  <si>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</si>
  <si>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</si>
  <si>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</si>
  <si>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</si>
  <si>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</si>
  <si>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</si>
  <si>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</si>
  <si>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</si>
  <si>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</si>
  <si>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</si>
  <si>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</si>
  <si>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</si>
  <si>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</si>
  <si>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</si>
  <si>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</si>
  <si>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</si>
  <si>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</si>
  <si>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</si>
  <si>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</si>
  <si>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</si>
  <si>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</si>
  <si>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</si>
  <si>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</si>
  <si>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</si>
  <si>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</si>
  <si>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</si>
  <si>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</si>
  <si>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</si>
  <si>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</si>
  <si>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</si>
  <si>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</si>
  <si>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</si>
  <si>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</si>
  <si>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</si>
  <si>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</si>
  <si>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</si>
  <si>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</si>
  <si>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</si>
  <si>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</si>
  <si>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</si>
  <si>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</si>
  <si>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</si>
  <si>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</si>
  <si>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</si>
  <si>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</si>
  <si>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</si>
  <si>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</si>
  <si>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</si>
  <si>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</si>
  <si>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</si>
  <si>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</si>
  <si>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</si>
  <si>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</si>
  <si>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</si>
  <si>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</si>
  <si>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</si>
  <si>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</si>
  <si>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</si>
  <si>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</si>
  <si>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</si>
  <si>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</si>
  <si>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</si>
  <si>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</si>
  <si>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</si>
  <si>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</si>
  <si>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</si>
  <si>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</si>
  <si>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</si>
  <si>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</si>
  <si>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</si>
  <si>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</si>
  <si>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</si>
  <si>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</si>
  <si>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</si>
  <si>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</si>
  <si>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</si>
  <si>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</si>
  <si>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</si>
  <si>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</si>
  <si>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</si>
  <si>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</si>
  <si>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</si>
  <si>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</si>
  <si>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</si>
  <si>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</si>
  <si>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</si>
  <si>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</si>
  <si>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</si>
  <si>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</si>
  <si>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</si>
  <si>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</si>
  <si>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</si>
  <si>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</si>
  <si>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</si>
  <si>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</si>
  <si>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</si>
  <si>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</si>
  <si>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</si>
  <si>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</si>
  <si>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</si>
  <si>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</si>
  <si>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</si>
  <si>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</si>
  <si>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</si>
  <si>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</si>
  <si>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</si>
  <si>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</si>
  <si>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</si>
  <si>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</si>
  <si>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</si>
  <si>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</si>
  <si>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</si>
  <si>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</si>
  <si>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</si>
  <si>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</si>
  <si>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</si>
  <si>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</si>
  <si>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</si>
  <si>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</si>
  <si>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</si>
  <si>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</si>
  <si>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</si>
  <si>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</si>
  <si>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</si>
  <si>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</si>
  <si>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</si>
  <si>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</si>
  <si>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</si>
  <si>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</si>
  <si>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</si>
  <si>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</si>
  <si>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</si>
  <si>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</si>
  <si>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</si>
  <si>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</si>
  <si>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</si>
  <si>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</si>
  <si>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</si>
  <si>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</si>
  <si>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</si>
  <si>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</si>
  <si>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</si>
  <si>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</si>
  <si>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</si>
  <si>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</si>
  <si>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</si>
  <si>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</si>
  <si>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</si>
  <si>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</si>
  <si>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</si>
  <si>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</si>
  <si>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</si>
  <si>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</si>
  <si>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</si>
  <si>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</si>
  <si>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</si>
  <si>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</si>
  <si>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</si>
  <si>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</si>
  <si>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</si>
  <si>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</si>
  <si>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</si>
  <si>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</si>
  <si>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</si>
  <si>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</si>
  <si>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</si>
  <si>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</si>
  <si>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</si>
  <si>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</si>
  <si>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</si>
  <si>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</si>
  <si>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</si>
  <si>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</si>
  <si>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</si>
  <si>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</si>
  <si>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</si>
  <si>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</si>
  <si>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</si>
  <si>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</si>
  <si>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</si>
  <si>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</si>
  <si>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</si>
  <si>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</si>
  <si>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</si>
  <si>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</si>
  <si>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</si>
  <si>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</si>
  <si>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</si>
  <si>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</si>
  <si>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</si>
  <si>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</si>
  <si>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</si>
  <si>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</si>
  <si>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</si>
  <si>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</si>
  <si>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</si>
  <si>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</si>
  <si>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</si>
  <si>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</si>
  <si>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</si>
  <si>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</si>
  <si>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</si>
  <si>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</si>
  <si>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</si>
  <si>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</si>
  <si>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</si>
  <si>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</si>
  <si>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</si>
  <si>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</si>
  <si>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</si>
  <si>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</si>
  <si>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</si>
  <si>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</si>
  <si>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</si>
  <si>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</si>
  <si>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</si>
  <si>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</si>
  <si>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</si>
  <si>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</si>
  <si>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</si>
  <si>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</si>
  <si>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</si>
  <si>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</si>
  <si>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</si>
  <si>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</si>
  <si>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</si>
  <si>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</si>
  <si>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</si>
  <si>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</si>
  <si>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</si>
  <si>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</si>
  <si>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</si>
  <si>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</si>
  <si>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</si>
  <si>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</si>
  <si>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</si>
  <si>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</si>
  <si>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</si>
  <si>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</si>
  <si>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</si>
  <si>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</si>
  <si>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</si>
  <si>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</si>
  <si>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</si>
  <si>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</si>
  <si>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</si>
  <si>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</si>
  <si>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</si>
  <si>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</si>
  <si>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</si>
  <si>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</si>
  <si>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</si>
  <si>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</si>
  <si>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</si>
  <si>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</si>
  <si>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</si>
  <si>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</si>
  <si>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</si>
  <si>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</si>
  <si>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</si>
  <si>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</si>
  <si>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</si>
  <si>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</si>
  <si>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</si>
  <si>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</si>
  <si>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</si>
  <si>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</si>
  <si>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</si>
  <si>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</si>
  <si>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</si>
  <si>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</si>
  <si>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</si>
  <si>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</si>
  <si>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</si>
  <si>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</si>
  <si>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</si>
  <si>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</si>
  <si>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</si>
  <si>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</si>
  <si>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</si>
  <si>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</si>
  <si>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</si>
  <si>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</si>
  <si>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</si>
  <si>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</si>
  <si>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</si>
  <si>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</si>
  <si>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</si>
  <si>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</si>
  <si>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</si>
  <si>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</si>
  <si>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</si>
  <si>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</si>
  <si>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</si>
  <si>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</si>
  <si>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</si>
  <si>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</si>
  <si>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</si>
  <si>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</si>
  <si>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</si>
  <si>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</si>
  <si>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</si>
  <si>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</si>
  <si>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</si>
  <si>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</si>
  <si>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</si>
  <si>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</si>
  <si>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</si>
  <si>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</si>
  <si>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</si>
  <si>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</si>
  <si>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</si>
  <si>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</si>
  <si>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</si>
  <si>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</si>
  <si>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</si>
  <si>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</si>
  <si>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</si>
  <si>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</si>
  <si>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</si>
  <si>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</si>
  <si>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</si>
  <si>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</si>
  <si>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</si>
  <si>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</si>
  <si>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</si>
  <si>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</si>
  <si>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</si>
  <si>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</si>
  <si>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</si>
  <si>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</si>
  <si>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</si>
  <si>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</si>
  <si>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</si>
  <si>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</si>
  <si>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</si>
  <si>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</si>
  <si>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</si>
  <si>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</si>
  <si>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</si>
  <si>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</si>
  <si>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</si>
  <si>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</si>
  <si>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</si>
  <si>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</si>
  <si>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</si>
  <si>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</si>
  <si>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</si>
  <si>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</si>
  <si>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</si>
  <si>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</si>
  <si>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</si>
  <si>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</si>
  <si>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</si>
  <si>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</si>
  <si>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</si>
  <si>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</si>
  <si>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</si>
  <si>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</si>
  <si>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</si>
  <si>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</si>
  <si>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</si>
  <si>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</si>
  <si>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</si>
  <si>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</si>
  <si>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</si>
  <si>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</si>
  <si>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</si>
  <si>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</si>
  <si>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</si>
  <si>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</si>
  <si>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</si>
  <si>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</si>
  <si>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</si>
  <si>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</si>
  <si>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</si>
  <si>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</si>
  <si>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</si>
  <si>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</si>
  <si>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</si>
  <si>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</si>
  <si>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</si>
  <si>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</si>
  <si>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</si>
  <si>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</si>
  <si>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</si>
  <si>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</si>
  <si>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</si>
  <si>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</si>
  <si>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</si>
  <si>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</si>
  <si>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</si>
  <si>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</si>
  <si>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</si>
  <si>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</si>
  <si>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</si>
  <si>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</si>
  <si>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</si>
  <si>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</si>
  <si>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</si>
  <si>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</si>
  <si>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</si>
  <si>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</si>
  <si>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</si>
  <si>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</si>
  <si>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</si>
  <si>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</si>
  <si>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</si>
  <si>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</si>
  <si>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</si>
  <si>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</si>
  <si>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</si>
  <si>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</si>
  <si>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</si>
  <si>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</si>
  <si>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</si>
  <si>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</si>
  <si>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</si>
  <si>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</si>
  <si>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</si>
  <si>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</si>
  <si>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</si>
  <si>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</si>
  <si>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</si>
  <si>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</si>
  <si>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</si>
  <si>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</si>
  <si>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</si>
  <si>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</si>
  <si>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</si>
  <si>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</si>
  <si>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</si>
  <si>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</si>
  <si>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</si>
  <si>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</si>
  <si>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</si>
  <si>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</si>
  <si>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</si>
  <si>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</si>
  <si>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</si>
  <si>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</si>
  <si>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</si>
  <si>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</si>
  <si>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</si>
  <si>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</si>
  <si>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</si>
  <si>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</si>
  <si>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</si>
  <si>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</si>
  <si>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</si>
  <si>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</si>
  <si>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</si>
  <si>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</si>
  <si>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</si>
  <si>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</si>
  <si>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</si>
  <si>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</si>
  <si>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</si>
  <si>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</si>
  <si>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</si>
  <si>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</si>
  <si>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</si>
  <si>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</si>
  <si>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</si>
  <si>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</si>
  <si>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</si>
  <si>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</si>
  <si>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</si>
  <si>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</si>
  <si>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</si>
  <si>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</si>
  <si>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</si>
  <si>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</si>
  <si>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</si>
  <si>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</si>
  <si>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</si>
  <si>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</si>
  <si>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</si>
  <si>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</si>
  <si>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</si>
  <si>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</si>
  <si>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</si>
  <si>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</si>
  <si>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</si>
  <si>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</si>
  <si>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</si>
  <si>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</si>
  <si>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</si>
  <si>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</si>
  <si>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</si>
  <si>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</si>
  <si>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</si>
  <si>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</si>
  <si>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</si>
  <si>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</si>
  <si>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</si>
  <si>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</si>
  <si>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</si>
  <si>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</si>
  <si>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</si>
  <si>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</si>
  <si>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</si>
  <si>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</si>
  <si>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</si>
  <si>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</si>
  <si>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</si>
  <si>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</si>
  <si>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</si>
  <si>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</si>
  <si>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</si>
  <si>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</si>
  <si>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</si>
  <si>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</si>
  <si>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</si>
  <si>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</si>
  <si>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</si>
  <si>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</si>
  <si>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</si>
  <si>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</si>
  <si>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</si>
  <si>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</si>
  <si>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</si>
  <si>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</si>
  <si>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</si>
  <si>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</si>
  <si>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</si>
  <si>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</si>
  <si>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</si>
  <si>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</si>
  <si>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</si>
  <si>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</si>
  <si>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</si>
  <si>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</si>
  <si>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</si>
  <si>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</si>
  <si>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</si>
  <si>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</si>
  <si>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</si>
  <si>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</si>
  <si>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</si>
  <si>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</si>
  <si>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</si>
  <si>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</si>
  <si>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</si>
  <si>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</si>
  <si>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</si>
  <si>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</si>
  <si>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</si>
  <si>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</si>
  <si>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</si>
  <si>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</si>
  <si>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</si>
  <si>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</si>
  <si>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</si>
  <si>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</si>
  <si>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</si>
  <si>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</si>
  <si>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</si>
  <si>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</si>
  <si>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</si>
  <si>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</si>
  <si>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</si>
  <si>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</si>
  <si>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</si>
  <si>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</si>
  <si>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</si>
  <si>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</si>
  <si>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</si>
  <si>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</si>
  <si>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</si>
  <si>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</si>
  <si>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</si>
  <si>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</si>
  <si>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</si>
  <si>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</si>
  <si>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</si>
  <si>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</si>
  <si>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</si>
  <si>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</si>
  <si>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</si>
  <si>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</si>
  <si>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</si>
  <si>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</si>
  <si>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</si>
  <si>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</si>
  <si>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</si>
  <si>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</si>
  <si>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</si>
  <si>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</si>
  <si>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</si>
  <si>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</si>
  <si>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</si>
  <si>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</si>
  <si>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</si>
  <si>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</si>
  <si>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</si>
  <si>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</si>
  <si>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</si>
  <si>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</si>
  <si>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</si>
  <si>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</si>
  <si>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</si>
  <si>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</si>
  <si>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</si>
  <si>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</si>
  <si>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</si>
  <si>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</si>
  <si>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</si>
  <si>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</si>
  <si>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</si>
  <si>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</si>
  <si>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</si>
  <si>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</si>
  <si>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</si>
  <si>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</si>
  <si>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</si>
  <si>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</si>
  <si>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</si>
  <si>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</si>
  <si>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</si>
  <si>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</si>
  <si>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</si>
  <si>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</si>
  <si>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</si>
  <si>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</si>
  <si>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</si>
  <si>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</si>
  <si>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</si>
  <si>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</si>
  <si>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</si>
  <si>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</si>
  <si>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</si>
  <si>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</si>
  <si>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</si>
  <si>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</si>
  <si>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</si>
  <si>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</si>
  <si>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</si>
  <si>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</si>
  <si>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</si>
  <si>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</si>
  <si>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</si>
  <si>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</si>
  <si>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</si>
  <si>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</si>
  <si>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</si>
  <si>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</si>
  <si>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</si>
  <si>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</si>
  <si>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</si>
  <si>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</si>
  <si>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</si>
  <si>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</si>
  <si>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</si>
  <si>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</si>
  <si>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</si>
  <si>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</si>
  <si>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</si>
  <si>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</si>
  <si>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</si>
  <si>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</si>
  <si>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</si>
  <si>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</si>
  <si>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</si>
  <si>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</si>
  <si>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</si>
  <si>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</si>
  <si>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</si>
  <si>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</si>
  <si>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</si>
  <si>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</si>
  <si>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</si>
  <si>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</si>
  <si>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</si>
  <si>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</si>
  <si>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</si>
  <si>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</si>
  <si>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</si>
  <si>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</si>
  <si>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</si>
  <si>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</si>
  <si>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</si>
  <si>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</si>
  <si>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</si>
  <si>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</si>
  <si>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</si>
  <si>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</si>
  <si>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</si>
  <si>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</si>
  <si>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</si>
  <si>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</si>
  <si>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</si>
  <si>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</si>
  <si>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</si>
  <si>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</si>
  <si>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</si>
  <si>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</si>
  <si>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</si>
  <si>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</si>
  <si>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</si>
  <si>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</si>
  <si>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</si>
  <si>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</si>
  <si>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</si>
  <si>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</si>
  <si>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</si>
  <si>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</si>
  <si>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</si>
  <si>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</si>
  <si>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</si>
  <si>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</si>
  <si>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</si>
  <si>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</si>
  <si>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</si>
  <si>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</si>
  <si>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</si>
  <si>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</si>
  <si>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</si>
  <si>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</si>
  <si>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</si>
  <si>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</si>
  <si>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</si>
  <si>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</si>
  <si>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</si>
  <si>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</si>
  <si>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</si>
  <si>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</si>
  <si>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</si>
  <si>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</si>
  <si>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</si>
  <si>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</si>
  <si>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</si>
  <si>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</si>
  <si>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</si>
  <si>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</si>
  <si>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</si>
  <si>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</si>
  <si>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</si>
  <si>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</si>
  <si>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</si>
  <si>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</si>
  <si>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</si>
  <si>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</si>
  <si>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</si>
  <si>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</si>
  <si>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</si>
  <si>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</si>
  <si>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</si>
  <si>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</si>
  <si>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</si>
  <si>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</si>
  <si>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</si>
  <si>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</si>
  <si>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</si>
  <si>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</si>
  <si>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</si>
  <si>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</si>
  <si>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</si>
  <si>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</si>
  <si>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</si>
  <si>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</si>
  <si>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</si>
  <si>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</si>
  <si>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</si>
  <si>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</si>
  <si>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</si>
  <si>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</si>
  <si>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</si>
  <si>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</si>
  <si>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</si>
  <si>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</si>
  <si>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</si>
  <si>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</si>
  <si>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</si>
  <si>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</si>
  <si>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</si>
  <si>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</si>
  <si>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</si>
  <si>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</si>
  <si>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</si>
  <si>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</si>
  <si>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</si>
  <si>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</si>
  <si>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</si>
  <si>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</si>
  <si>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</si>
  <si>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</si>
  <si>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</si>
  <si>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</si>
  <si>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</si>
  <si>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</si>
  <si>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</si>
  <si>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</si>
  <si>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</si>
  <si>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</si>
  <si>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</si>
  <si>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</si>
  <si>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</si>
  <si>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</si>
  <si>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</si>
  <si>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</si>
  <si>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</si>
  <si>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</si>
  <si>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</si>
  <si>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</si>
  <si>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</si>
  <si>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</si>
  <si>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</si>
  <si>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</si>
  <si>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</si>
  <si>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</si>
  <si>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</si>
  <si>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</si>
  <si>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</si>
  <si>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</si>
  <si>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</si>
  <si>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</si>
  <si>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</si>
  <si>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</si>
  <si>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</si>
  <si>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</si>
  <si>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</si>
  <si>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</si>
  <si>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</si>
  <si>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</si>
  <si>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</si>
  <si>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</si>
  <si>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</si>
  <si>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</si>
  <si>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</si>
  <si>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</si>
  <si>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</si>
  <si>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</si>
  <si>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</si>
  <si>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</si>
  <si>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</si>
  <si>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</si>
  <si>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</si>
  <si>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</si>
  <si>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</si>
  <si>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</si>
  <si>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</si>
  <si>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</si>
  <si>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</si>
  <si>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</si>
  <si>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</si>
  <si>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</si>
  <si>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</si>
  <si>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</si>
  <si>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</si>
  <si>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</si>
  <si>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</si>
  <si>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</si>
  <si>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</si>
  <si>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</si>
  <si>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</si>
  <si>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</si>
  <si>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</si>
  <si>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</si>
  <si>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</si>
  <si>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</si>
  <si>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</si>
  <si>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</si>
  <si>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</si>
  <si>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</si>
  <si>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</si>
  <si>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</si>
  <si>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</si>
  <si>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</si>
  <si>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</si>
  <si>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</si>
  <si>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</si>
  <si>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</si>
  <si>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</si>
  <si>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</si>
  <si>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</si>
  <si>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</si>
  <si>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</si>
  <si>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</si>
  <si>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</si>
  <si>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</si>
  <si>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</si>
  <si>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</si>
  <si>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</si>
  <si>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</si>
  <si>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</si>
  <si>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</si>
  <si>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</si>
  <si>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</si>
  <si>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</si>
  <si>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</si>
  <si>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</si>
  <si>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</si>
  <si>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</si>
  <si>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</si>
  <si>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</si>
  <si>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</si>
  <si>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</si>
  <si>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</si>
  <si>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</si>
  <si>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</si>
  <si>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</si>
  <si>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</si>
  <si>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</si>
  <si>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</si>
  <si>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</si>
  <si>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</si>
  <si>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</si>
  <si>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</si>
  <si>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</si>
  <si>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</si>
  <si>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</si>
  <si>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</si>
  <si>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</si>
  <si>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</si>
  <si>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</si>
  <si>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</si>
  <si>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</si>
  <si>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</si>
  <si>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</si>
  <si>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</si>
  <si>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</si>
  <si>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</si>
  <si>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</si>
  <si>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</si>
  <si>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</si>
  <si>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</si>
  <si>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</si>
  <si>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</si>
  <si>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</si>
  <si>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</si>
  <si>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</si>
  <si>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</si>
  <si>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</si>
  <si>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</si>
  <si>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</si>
  <si>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</si>
  <si>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</si>
  <si>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</si>
  <si>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</si>
  <si>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</si>
  <si>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</si>
  <si>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</si>
  <si>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</si>
  <si>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</si>
  <si>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</si>
  <si>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</si>
  <si>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</si>
  <si>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</si>
  <si>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</si>
  <si>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</si>
  <si>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</si>
  <si>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</si>
  <si>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</si>
  <si>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</si>
  <si>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</si>
  <si>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</si>
  <si>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</si>
  <si>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</si>
  <si>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</si>
  <si>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</si>
  <si>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</si>
  <si>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</si>
  <si>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</si>
  <si>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</si>
  <si>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</si>
  <si>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</si>
  <si>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</si>
  <si>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</si>
  <si>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</si>
  <si>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</si>
  <si>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</si>
  <si>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</si>
  <si>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</si>
  <si>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</si>
  <si>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</si>
  <si>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</si>
  <si>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</si>
  <si>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</si>
  <si>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</si>
  <si>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</si>
  <si>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</si>
  <si>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</si>
  <si>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</si>
  <si>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</si>
  <si>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</si>
  <si>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</si>
  <si>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</si>
  <si>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</si>
  <si>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</si>
  <si>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</si>
  <si>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</si>
  <si>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</si>
  <si>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</si>
  <si>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</si>
  <si>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</si>
  <si>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</si>
  <si>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</si>
  <si>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</si>
  <si>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</si>
  <si>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</si>
  <si>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</si>
  <si>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</si>
  <si>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</si>
  <si>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</si>
  <si>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</si>
  <si>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</si>
  <si>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</si>
  <si>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</si>
  <si>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</si>
  <si>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</si>
  <si>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</si>
  <si>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</si>
  <si>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</si>
  <si>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</si>
  <si>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</si>
  <si>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</si>
  <si>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</si>
  <si>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</si>
  <si>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</si>
  <si>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</si>
  <si>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</si>
  <si>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</si>
  <si>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</si>
  <si>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</si>
  <si>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</si>
  <si>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</si>
  <si>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</si>
  <si>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</si>
  <si>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</si>
  <si>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</si>
  <si>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</si>
  <si>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</si>
  <si>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</si>
  <si>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</si>
  <si>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</si>
  <si>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</si>
  <si>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</si>
  <si>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</si>
  <si>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</si>
  <si>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</si>
  <si>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</si>
  <si>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</si>
  <si>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</si>
  <si>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</si>
  <si>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</si>
  <si>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</si>
  <si>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</si>
  <si>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</si>
  <si>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</si>
  <si>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</si>
  <si>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</si>
  <si>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</si>
  <si>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</si>
  <si>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</si>
  <si>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</si>
  <si>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</si>
  <si>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</si>
  <si>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</si>
  <si>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</si>
  <si>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</si>
  <si>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</si>
  <si>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</si>
  <si>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</si>
  <si>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</si>
  <si>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</si>
  <si>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</si>
  <si>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</si>
  <si>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</si>
  <si>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</si>
  <si>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</si>
  <si>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</si>
  <si>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</si>
  <si>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</si>
  <si>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</si>
  <si>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</si>
  <si>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</si>
  <si>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</si>
  <si>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</si>
  <si>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</si>
  <si>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</si>
  <si>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</si>
  <si>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</si>
  <si>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</si>
  <si>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</si>
  <si>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</si>
  <si>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</si>
  <si>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</si>
  <si>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</si>
  <si>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</si>
  <si>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</si>
  <si>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</si>
  <si>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</si>
  <si>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</si>
  <si>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</si>
  <si>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</si>
  <si>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</si>
  <si>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</si>
  <si>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</si>
  <si>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</si>
  <si>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</si>
  <si>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</si>
  <si>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</si>
  <si>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</si>
  <si>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</si>
  <si>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</si>
  <si>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</si>
  <si>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</si>
  <si>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</si>
  <si>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</si>
  <si>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</si>
  <si>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</si>
  <si>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</si>
  <si>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</si>
  <si>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</si>
  <si>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</si>
  <si>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</si>
  <si>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</si>
  <si>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</si>
  <si>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</si>
  <si>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</si>
  <si>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</si>
  <si>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</si>
  <si>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</si>
  <si>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</si>
  <si>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</si>
  <si>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</si>
  <si>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</si>
  <si>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</si>
  <si>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</si>
  <si>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</si>
  <si>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</si>
  <si>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</si>
  <si>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</si>
  <si>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</si>
  <si>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</si>
  <si>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</si>
  <si>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</si>
  <si>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</si>
  <si>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</si>
  <si>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</si>
  <si>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</si>
  <si>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</si>
  <si>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</si>
  <si>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</si>
  <si>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</si>
  <si>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</si>
  <si>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</si>
  <si>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</si>
  <si>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</si>
  <si>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</si>
  <si>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</si>
  <si>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</si>
  <si>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</si>
  <si>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</si>
  <si>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</si>
  <si>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</si>
  <si>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</si>
  <si>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</si>
  <si>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</si>
  <si>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</si>
  <si>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</si>
  <si>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</si>
  <si>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</si>
  <si>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</si>
  <si>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</si>
  <si>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</si>
  <si>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</si>
  <si>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</si>
  <si>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</si>
  <si>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</si>
  <si>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</si>
  <si>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</si>
  <si>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</si>
  <si>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</si>
  <si>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</si>
  <si>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</si>
  <si>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</si>
  <si>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</si>
  <si>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</si>
  <si>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</si>
  <si>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</si>
  <si>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</si>
  <si>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</si>
  <si>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</si>
  <si>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</si>
  <si>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</si>
  <si>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</si>
  <si>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</si>
  <si>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</si>
  <si>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</si>
  <si>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</si>
  <si>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</si>
  <si>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</si>
  <si>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</si>
  <si>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</si>
  <si>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</si>
  <si>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</si>
  <si>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</si>
  <si>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</si>
  <si>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</si>
  <si>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</si>
  <si>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</si>
  <si>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</si>
  <si>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</si>
  <si>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</si>
  <si>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</si>
  <si>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</si>
  <si>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</si>
  <si>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</si>
  <si>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</si>
  <si>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</si>
  <si>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</si>
  <si>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</si>
  <si>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</si>
  <si>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</si>
  <si>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</si>
  <si>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</si>
  <si>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</si>
  <si>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</si>
  <si>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</si>
  <si>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</si>
  <si>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</si>
  <si>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</si>
  <si>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</si>
  <si>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</si>
  <si>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</si>
  <si>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</si>
  <si>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</si>
  <si>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</si>
  <si>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</si>
  <si>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</si>
  <si>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</si>
  <si>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</si>
  <si>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</si>
  <si>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</si>
  <si>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</si>
  <si>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</si>
  <si>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</si>
  <si>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</si>
  <si>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</si>
  <si>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</si>
  <si>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</si>
  <si>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</si>
  <si>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</si>
  <si>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</si>
  <si>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</si>
  <si>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</si>
  <si>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</si>
  <si>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</si>
  <si>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</si>
  <si>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</si>
  <si>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</si>
  <si>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</si>
  <si>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</si>
  <si>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</si>
  <si>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</si>
  <si>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</si>
  <si>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</si>
  <si>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</si>
  <si>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</si>
  <si>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</si>
  <si>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</si>
  <si>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</si>
  <si>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</si>
  <si>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</si>
  <si>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</si>
  <si>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</si>
  <si>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</si>
  <si>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</si>
  <si>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</si>
  <si>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</si>
  <si>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</si>
  <si>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</si>
  <si>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</si>
  <si>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</si>
  <si>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</si>
  <si>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</si>
  <si>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</si>
  <si>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</si>
  <si>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</si>
  <si>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</si>
  <si>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</si>
  <si>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</si>
  <si>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</si>
  <si>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</si>
  <si>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</si>
  <si>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</si>
  <si>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</si>
  <si>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</si>
  <si>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</si>
  <si>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</si>
  <si>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</si>
  <si>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</si>
  <si>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</si>
  <si>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</si>
  <si>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</si>
  <si>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</si>
  <si>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</si>
  <si>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</si>
  <si>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</si>
  <si>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</si>
  <si>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</si>
  <si>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</si>
  <si>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</si>
  <si>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</si>
  <si>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</si>
  <si>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</si>
  <si>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</si>
  <si>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</si>
  <si>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</si>
  <si>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</si>
  <si>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</si>
  <si>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</si>
  <si>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</si>
  <si>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</si>
  <si>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</si>
  <si>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</si>
  <si>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</si>
  <si>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</si>
  <si>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</si>
  <si>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</si>
  <si>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</si>
  <si>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</si>
  <si>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</si>
  <si>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</si>
  <si>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</si>
  <si>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</si>
  <si>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</si>
  <si>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</si>
  <si>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</si>
  <si>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</si>
  <si>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</si>
  <si>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</si>
  <si>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</si>
  <si>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</si>
  <si>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</si>
  <si>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</si>
  <si>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</si>
  <si>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</si>
  <si>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</si>
  <si>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</si>
  <si>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</si>
  <si>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</si>
  <si>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</si>
  <si>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</si>
  <si>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</si>
  <si>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</si>
  <si>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</si>
  <si>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</si>
  <si>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</si>
  <si>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</si>
  <si>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</si>
  <si>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</si>
  <si>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</si>
  <si>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</si>
  <si>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</si>
  <si>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</si>
  <si>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</si>
  <si>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</si>
  <si>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</si>
  <si>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</si>
  <si>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</si>
  <si>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</si>
  <si>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</si>
  <si>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</si>
  <si>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</si>
  <si>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</si>
  <si>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</si>
  <si>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</si>
  <si>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</si>
  <si>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</si>
  <si>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</si>
  <si>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</si>
  <si>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</si>
  <si>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</si>
  <si>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</si>
  <si>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</si>
  <si>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</si>
  <si>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</si>
  <si>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</si>
  <si>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</si>
  <si>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</si>
  <si>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</si>
  <si>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</si>
  <si>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</si>
  <si>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</si>
  <si>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</si>
  <si>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</si>
  <si>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</si>
  <si>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</si>
  <si>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</si>
  <si>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</si>
  <si>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</si>
  <si>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</si>
  <si>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</si>
  <si>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</si>
  <si>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</si>
  <si>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</si>
  <si>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</si>
  <si>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</si>
  <si>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</si>
  <si>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</si>
  <si>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</si>
  <si>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</si>
  <si>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</si>
  <si>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</si>
  <si>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</si>
  <si>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</si>
  <si>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</si>
  <si>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</si>
  <si>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</si>
  <si>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</si>
  <si>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</si>
  <si>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</si>
  <si>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</si>
  <si>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</si>
  <si>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</si>
  <si>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</si>
  <si>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</si>
  <si>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</si>
  <si>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</si>
  <si>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</si>
  <si>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</si>
  <si>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</si>
  <si>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</si>
  <si>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</si>
  <si>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</si>
  <si>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</si>
  <si>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</si>
  <si>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</si>
  <si>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</si>
  <si>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</si>
  <si>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</si>
  <si>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</si>
  <si>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</si>
  <si>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</si>
  <si>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</si>
  <si>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</si>
  <si>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</si>
  <si>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</si>
  <si>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</si>
  <si>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</si>
  <si>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</si>
  <si>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</si>
  <si>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</si>
  <si>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</si>
  <si>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</si>
  <si>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</si>
  <si>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</si>
  <si>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</si>
  <si>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</si>
  <si>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</si>
  <si>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</si>
  <si>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</si>
  <si>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</si>
  <si>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</si>
  <si>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</si>
  <si>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</si>
  <si>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</si>
  <si>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</si>
  <si>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</si>
  <si>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</si>
  <si>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</si>
  <si>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</si>
  <si>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</si>
  <si>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</si>
  <si>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</si>
  <si>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</si>
  <si>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</si>
  <si>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</si>
  <si>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</si>
  <si>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</si>
  <si>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</si>
  <si>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</si>
  <si>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</si>
  <si>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</si>
  <si>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</si>
  <si>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</si>
  <si>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</si>
  <si>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</si>
  <si>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</si>
  <si>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</si>
  <si>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</si>
  <si>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</si>
  <si>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</si>
  <si>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</si>
  <si>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</si>
  <si>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</si>
  <si>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</si>
  <si>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</si>
  <si>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</si>
  <si>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</si>
  <si>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</si>
  <si>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</si>
  <si>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</si>
  <si>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</si>
  <si>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</si>
  <si>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</si>
  <si>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</si>
  <si>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</si>
  <si>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</si>
  <si>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</si>
  <si>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</si>
  <si>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</si>
  <si>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</si>
  <si>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</si>
  <si>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</si>
  <si>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</si>
  <si>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</si>
  <si>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</si>
  <si>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</si>
  <si>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</si>
  <si>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</si>
  <si>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</si>
  <si>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</si>
  <si>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</si>
  <si>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</si>
  <si>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</si>
  <si>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</si>
  <si>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</si>
  <si>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</si>
  <si>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</si>
  <si>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</si>
  <si>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</si>
  <si>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</si>
  <si>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</si>
  <si>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</si>
  <si>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</si>
  <si>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</si>
  <si>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</si>
  <si>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</si>
  <si>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</si>
  <si>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</si>
  <si>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</si>
  <si>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</si>
  <si>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</si>
  <si>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</si>
  <si>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</si>
  <si>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</si>
  <si>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</si>
  <si>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</si>
  <si>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</si>
  <si>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</si>
  <si>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</si>
  <si>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</si>
  <si>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</si>
  <si>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</si>
  <si>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</si>
  <si>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</si>
  <si>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</si>
  <si>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</si>
  <si>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</si>
  <si>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</si>
  <si>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</si>
  <si>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</si>
  <si>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</si>
  <si>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</si>
  <si>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</si>
  <si>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</si>
  <si>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</si>
  <si>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</si>
  <si>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</si>
  <si>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</si>
  <si>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</si>
  <si>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</si>
  <si>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</si>
  <si>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</si>
  <si>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</si>
  <si>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</si>
  <si>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</si>
  <si>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</si>
  <si>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</si>
  <si>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</si>
  <si>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</si>
  <si>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</si>
  <si>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</si>
  <si>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</si>
  <si>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</si>
  <si>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</si>
  <si>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</si>
  <si>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</si>
  <si>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</si>
  <si>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</si>
  <si>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</si>
  <si>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</si>
  <si>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</si>
  <si>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</si>
  <si>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</si>
  <si>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</si>
  <si>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</si>
  <si>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</si>
  <si>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</si>
  <si>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</si>
  <si>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</si>
  <si>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</si>
  <si>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</si>
  <si>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</si>
  <si>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</si>
  <si>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</si>
  <si>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</si>
  <si>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</si>
  <si>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</si>
  <si>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</si>
  <si>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</si>
  <si>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</si>
  <si>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</si>
  <si>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</si>
  <si>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</si>
  <si>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</si>
  <si>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</si>
  <si>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</si>
  <si>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</si>
  <si>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</si>
  <si>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</si>
  <si>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</si>
  <si>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</si>
  <si>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</si>
  <si>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</si>
  <si>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</si>
  <si>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</si>
  <si>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</si>
  <si>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</si>
  <si>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</si>
  <si>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</si>
  <si>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</si>
  <si>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</si>
  <si>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</si>
  <si>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</si>
  <si>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</si>
  <si>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</si>
  <si>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</si>
  <si>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</si>
  <si>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</si>
  <si>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</si>
  <si>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</si>
  <si>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</si>
  <si>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</si>
  <si>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</si>
  <si>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</si>
  <si>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</si>
  <si>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</si>
  <si>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</si>
  <si>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</si>
  <si>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</si>
  <si>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</si>
  <si>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</si>
  <si>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</si>
  <si>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</si>
  <si>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</si>
  <si>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</si>
  <si>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</si>
  <si>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</si>
  <si>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</si>
  <si>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</si>
  <si>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</si>
  <si>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</si>
  <si>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</si>
  <si>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</si>
  <si>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</si>
  <si>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</si>
  <si>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</si>
  <si>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</si>
  <si>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</si>
  <si>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</si>
  <si>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</si>
  <si>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</si>
  <si>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</si>
  <si>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</si>
  <si>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</si>
  <si>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</si>
  <si>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</si>
  <si>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</si>
  <si>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</si>
  <si>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</si>
  <si>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</si>
  <si>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</si>
  <si>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</si>
  <si>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</si>
  <si>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</si>
  <si>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</si>
  <si>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</si>
  <si>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</si>
  <si>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</si>
  <si>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</si>
  <si>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</si>
  <si>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</si>
  <si>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</si>
  <si>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</si>
  <si>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</si>
  <si>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</si>
  <si>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</si>
  <si>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</si>
  <si>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</si>
  <si>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</si>
  <si>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</si>
  <si>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</si>
  <si>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</si>
  <si>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</si>
  <si>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</si>
  <si>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</si>
  <si>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</si>
  <si>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</si>
  <si>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</si>
  <si>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</si>
  <si>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</si>
  <si>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</si>
  <si>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</si>
  <si>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</si>
  <si>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</si>
  <si>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</si>
  <si>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</si>
  <si>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</si>
  <si>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</si>
  <si>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</si>
  <si>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</si>
  <si>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</si>
  <si>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</si>
  <si>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</si>
  <si>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</si>
  <si>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</si>
  <si>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</si>
  <si>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</si>
  <si>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</si>
  <si>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</si>
  <si>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</si>
  <si>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</si>
  <si>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</si>
  <si>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</si>
  <si>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</si>
  <si>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</si>
  <si>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</si>
  <si>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</si>
  <si>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</si>
  <si>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</si>
  <si>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</si>
  <si>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</si>
  <si>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</si>
  <si>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</si>
  <si>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</si>
  <si>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</si>
  <si>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</si>
  <si>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</si>
  <si>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</si>
  <si>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</si>
  <si>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</si>
  <si>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</si>
  <si>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</si>
  <si>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</si>
  <si>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</si>
  <si>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</si>
  <si>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</si>
  <si>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</si>
  <si>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</si>
  <si>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</si>
  <si>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</si>
  <si>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</si>
  <si>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</si>
  <si>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</si>
  <si>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</si>
  <si>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</si>
  <si>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</si>
  <si>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</si>
  <si>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</si>
  <si>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</si>
  <si>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</si>
  <si>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</si>
  <si>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</si>
  <si>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</si>
  <si>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</si>
  <si>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</si>
  <si>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</si>
  <si>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</si>
  <si>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</si>
  <si>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</si>
  <si>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</si>
  <si>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</si>
  <si>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</si>
  <si>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</si>
  <si>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</si>
  <si>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</si>
  <si>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</si>
  <si>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</si>
  <si>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</si>
  <si>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</si>
  <si>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</si>
  <si>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</si>
  <si>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</si>
  <si>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</si>
  <si>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</si>
  <si>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</si>
  <si>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</si>
  <si>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</si>
  <si>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</si>
  <si>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</si>
  <si>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</si>
  <si>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</si>
  <si>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</si>
  <si>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</si>
  <si>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</si>
  <si>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</si>
  <si>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</si>
  <si>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</si>
  <si>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</si>
  <si>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</si>
  <si>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</si>
  <si>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</si>
  <si>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</si>
  <si>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</si>
  <si>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</si>
  <si>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</si>
  <si>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</si>
  <si>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</si>
  <si>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</si>
  <si>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</si>
  <si>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</si>
  <si>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</si>
  <si>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</si>
  <si>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</si>
  <si>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</si>
  <si>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</si>
  <si>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</si>
  <si>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</si>
  <si>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</si>
  <si>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</si>
  <si>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</si>
  <si>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</si>
  <si>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</si>
  <si>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</si>
  <si>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</si>
  <si>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</si>
  <si>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</si>
  <si>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</si>
  <si>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</si>
  <si>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</si>
  <si>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</si>
  <si>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</si>
  <si>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</si>
  <si>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</si>
  <si>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</si>
  <si>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</si>
  <si>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</si>
  <si>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</si>
  <si>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</si>
  <si>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</si>
  <si>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</si>
  <si>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</si>
  <si>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</si>
  <si>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</si>
  <si>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</si>
  <si>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</si>
  <si>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</si>
  <si>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</si>
  <si>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</si>
  <si>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</si>
  <si>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</si>
  <si>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</si>
  <si>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</si>
  <si>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</si>
  <si>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</si>
  <si>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</si>
  <si>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</si>
  <si>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</si>
  <si>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</si>
  <si>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</si>
  <si>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</si>
  <si>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</si>
  <si>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</si>
  <si>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</si>
  <si>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</si>
  <si>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</si>
  <si>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</si>
  <si>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</si>
  <si>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</si>
  <si>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</si>
  <si>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</si>
  <si>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</si>
  <si>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</si>
  <si>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</si>
  <si>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</si>
  <si>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</si>
  <si>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</si>
  <si>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</si>
  <si>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</si>
  <si>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</si>
  <si>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</si>
  <si>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</si>
  <si>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</si>
  <si>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</si>
  <si>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</si>
  <si>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</si>
  <si>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</si>
  <si>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</si>
  <si>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</si>
  <si>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</si>
  <si>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</si>
  <si>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</si>
  <si>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</si>
  <si>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</si>
  <si>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</si>
  <si>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</si>
  <si>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</si>
  <si>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</si>
  <si>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</si>
  <si>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</si>
  <si>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</si>
  <si>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</si>
  <si>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</si>
  <si>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</si>
  <si>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</si>
  <si>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</si>
  <si>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</si>
  <si>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</si>
  <si>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</si>
  <si>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</si>
  <si>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</si>
  <si>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</si>
  <si>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</si>
  <si>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</si>
  <si>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</si>
  <si>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</si>
  <si>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</si>
  <si>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</si>
  <si>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</si>
  <si>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</si>
  <si>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</si>
  <si>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</si>
  <si>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</si>
  <si>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</si>
  <si>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</si>
  <si>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</si>
  <si>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</si>
  <si>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</si>
  <si>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</si>
  <si>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</si>
  <si>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</si>
  <si>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</si>
  <si>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</si>
  <si>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</si>
  <si>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</si>
  <si>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</si>
  <si>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</si>
  <si>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</si>
  <si>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</si>
  <si>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</si>
  <si>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</si>
  <si>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</si>
  <si>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</si>
  <si>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</si>
  <si>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</si>
  <si>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</si>
  <si>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</si>
  <si>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</si>
  <si>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</si>
  <si>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</si>
  <si>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</si>
  <si>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</si>
  <si>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</si>
  <si>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</si>
  <si>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</si>
  <si>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</si>
  <si>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</si>
  <si>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</si>
  <si>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</si>
  <si>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</si>
  <si>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</si>
  <si>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</si>
  <si>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</si>
  <si>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</si>
  <si>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</si>
  <si>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</si>
  <si>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</si>
  <si>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</si>
  <si>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</si>
  <si>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</si>
  <si>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</si>
  <si>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</si>
  <si>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</si>
  <si>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</si>
  <si>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</si>
  <si>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</si>
  <si>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</si>
  <si>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</si>
  <si>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</si>
  <si>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</si>
  <si>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</si>
  <si>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</si>
  <si>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</si>
  <si>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</si>
  <si>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</si>
  <si>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</si>
  <si>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</si>
  <si>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</si>
  <si>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</si>
  <si>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</si>
  <si>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</si>
  <si>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</si>
  <si>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</si>
  <si>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</si>
  <si>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</si>
  <si>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</si>
  <si>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</si>
  <si>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</si>
  <si>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</si>
  <si>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</si>
  <si>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</si>
  <si>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</si>
  <si>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</si>
  <si>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</si>
  <si>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</si>
  <si>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</si>
  <si>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</si>
  <si>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</si>
  <si>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</si>
  <si>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</si>
  <si>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</si>
  <si>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</si>
  <si>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</si>
  <si>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</si>
  <si>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</si>
  <si>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</si>
  <si>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</si>
  <si>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</si>
  <si>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</si>
  <si>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</si>
  <si>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</si>
  <si>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</si>
  <si>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</si>
  <si>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</si>
  <si>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</si>
  <si>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</si>
  <si>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</si>
  <si>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</si>
  <si>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</si>
  <si>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</si>
  <si>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</si>
  <si>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</si>
  <si>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</si>
  <si>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</si>
  <si>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</si>
  <si>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</si>
  <si>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</si>
  <si>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</si>
  <si>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</si>
  <si>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</si>
  <si>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</si>
  <si>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</si>
  <si>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</si>
  <si>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</si>
  <si>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</si>
  <si>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</si>
  <si>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</si>
  <si>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</si>
  <si>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</si>
  <si>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</si>
  <si>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</si>
  <si>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</si>
  <si>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</si>
  <si>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</si>
  <si>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</si>
  <si>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</si>
  <si>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</si>
  <si>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</si>
  <si>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</si>
  <si>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</si>
  <si>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</si>
  <si>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</si>
  <si>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</si>
  <si>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</si>
  <si>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</si>
  <si>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</si>
  <si>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</si>
  <si>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</si>
  <si>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</si>
  <si>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</si>
  <si>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</si>
  <si>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</si>
  <si>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</si>
  <si>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</si>
  <si>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</si>
  <si>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</si>
  <si>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</si>
  <si>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</si>
  <si>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</si>
  <si>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</si>
  <si>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</si>
  <si>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</si>
  <si>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</si>
  <si>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</si>
  <si>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</si>
  <si>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</si>
  <si>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</si>
  <si>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</si>
  <si>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</si>
  <si>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</si>
  <si>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</si>
  <si>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</si>
  <si>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</si>
  <si>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</si>
  <si>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</si>
  <si>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</si>
  <si>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</si>
  <si>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</si>
  <si>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</si>
  <si>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</si>
  <si>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</si>
  <si>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</si>
  <si>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</si>
  <si>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</si>
  <si>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</si>
  <si>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</si>
  <si>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</si>
  <si>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</si>
  <si>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</si>
  <si>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</si>
  <si>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</si>
  <si>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</si>
  <si>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</si>
  <si>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</si>
  <si>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</si>
  <si>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</si>
  <si>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</si>
  <si>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</si>
  <si>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</si>
  <si>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</si>
  <si>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</si>
  <si>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</si>
  <si>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</si>
  <si>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</si>
  <si>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</si>
  <si>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</si>
  <si>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</si>
  <si>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</si>
  <si>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</si>
  <si>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</si>
  <si>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</si>
  <si>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</si>
  <si>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</si>
  <si>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</si>
  <si>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</si>
  <si>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</si>
  <si>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</si>
  <si>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</si>
  <si>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</si>
  <si>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</si>
  <si>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</si>
  <si>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</si>
  <si>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</si>
  <si>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</si>
  <si>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</si>
  <si>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</si>
  <si>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</si>
  <si>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</si>
  <si>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</si>
  <si>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</si>
  <si>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</si>
  <si>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</si>
  <si>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</si>
  <si>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</si>
  <si>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</si>
  <si>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</si>
  <si>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</si>
  <si>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</si>
  <si>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</si>
  <si>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</si>
  <si>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</si>
  <si>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</si>
  <si>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</si>
  <si>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</si>
  <si>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</si>
  <si>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</si>
  <si>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</si>
  <si>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</si>
  <si>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</si>
  <si>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</si>
  <si>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</si>
  <si>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</si>
  <si>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</si>
  <si>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</si>
  <si>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</si>
  <si>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</si>
  <si>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</si>
  <si>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</si>
  <si>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</si>
  <si>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</si>
  <si>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</si>
  <si>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</si>
  <si>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</si>
  <si>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</si>
  <si>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</si>
  <si>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</si>
  <si>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</si>
  <si>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</si>
  <si>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</si>
  <si>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</si>
  <si>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</si>
  <si>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</si>
  <si>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</si>
  <si>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</si>
  <si>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</si>
  <si>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</si>
  <si>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</si>
  <si>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</si>
  <si>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</si>
  <si>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</si>
  <si>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</si>
  <si>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</si>
  <si>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</si>
  <si>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</si>
  <si>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</si>
  <si>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</si>
  <si>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</si>
  <si>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</si>
  <si>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</si>
  <si>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</si>
  <si>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</si>
  <si>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</si>
  <si>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</si>
  <si>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</si>
  <si>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</si>
  <si>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</si>
  <si>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</si>
  <si>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</si>
  <si>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</si>
  <si>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</si>
  <si>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</si>
  <si>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</si>
  <si>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</si>
  <si>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</si>
  <si>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</si>
  <si>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</si>
  <si>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</si>
  <si>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</si>
  <si>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</si>
  <si>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</si>
  <si>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</si>
  <si>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</si>
  <si>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</si>
  <si>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</si>
  <si>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</si>
  <si>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</si>
  <si>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</si>
  <si>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</si>
  <si>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</si>
  <si>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</si>
  <si>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</si>
  <si>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</si>
  <si>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</si>
  <si>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</si>
  <si>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</si>
  <si>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</si>
  <si>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</si>
  <si>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</si>
  <si>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</si>
  <si>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</si>
  <si>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</si>
  <si>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</si>
  <si>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</si>
  <si>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</si>
  <si>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</si>
  <si>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</si>
  <si>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</si>
  <si>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</si>
  <si>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</si>
  <si>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</si>
  <si>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</si>
  <si>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</si>
  <si>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</si>
  <si>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</si>
  <si>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</si>
  <si>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</si>
  <si>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</si>
  <si>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</si>
  <si>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</si>
  <si>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</si>
  <si>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</si>
  <si>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</si>
  <si>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</si>
  <si>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</si>
  <si>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</si>
  <si>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</si>
  <si>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</si>
  <si>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</si>
  <si>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</si>
  <si>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</si>
  <si>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</si>
  <si>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</si>
  <si>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</si>
  <si>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</si>
  <si>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</si>
  <si>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</si>
  <si>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</si>
  <si>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</si>
  <si>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</si>
  <si>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</si>
  <si>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</si>
  <si>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</si>
  <si>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</si>
  <si>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</si>
  <si>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</si>
  <si>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</si>
  <si>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</si>
  <si>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</si>
  <si>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</si>
  <si>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</si>
  <si>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</si>
  <si>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</si>
  <si>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</si>
  <si>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</si>
  <si>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</si>
  <si>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</si>
  <si>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</si>
  <si>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</si>
  <si>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</si>
  <si>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</si>
  <si>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</si>
  <si>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</si>
  <si>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</si>
  <si>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</si>
  <si>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</si>
  <si>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</si>
  <si>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</si>
  <si>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</si>
  <si>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</si>
  <si>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</si>
  <si>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</si>
  <si>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</si>
  <si>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</si>
  <si>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</si>
  <si>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</si>
  <si>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</si>
  <si>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</si>
  <si>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</si>
  <si>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</si>
  <si>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</si>
  <si>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</si>
  <si>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</si>
  <si>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</si>
  <si>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</si>
  <si>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</si>
  <si>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</si>
  <si>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</si>
  <si>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</si>
  <si>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</si>
  <si>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</si>
  <si>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</si>
  <si>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</si>
  <si>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</si>
  <si>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</si>
  <si>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</si>
  <si>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</si>
  <si>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</si>
  <si>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</si>
  <si>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</si>
  <si>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</si>
  <si>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</si>
  <si>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</si>
  <si>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</si>
  <si>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</si>
  <si>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</si>
  <si>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</si>
  <si>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</si>
  <si>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</si>
  <si>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</si>
  <si>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</si>
  <si>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</si>
  <si>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</si>
  <si>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</si>
  <si>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</si>
  <si>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</si>
  <si>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</si>
  <si>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</si>
  <si>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</si>
  <si>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</si>
  <si>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</si>
  <si>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</si>
  <si>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</si>
  <si>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</si>
  <si>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</si>
  <si>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</si>
  <si>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</si>
  <si>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</si>
  <si>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</si>
  <si>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</si>
  <si>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</si>
  <si>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</si>
  <si>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</si>
  <si>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</si>
  <si>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</si>
  <si>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</si>
  <si>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</si>
  <si>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</si>
  <si>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</si>
  <si>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</si>
  <si>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</si>
  <si>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</si>
  <si>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</si>
  <si>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</si>
  <si>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</si>
  <si>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</si>
  <si>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</si>
  <si>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</si>
  <si>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</si>
  <si>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</si>
  <si>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</si>
  <si>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</si>
  <si>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</si>
  <si>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</si>
  <si>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</si>
  <si>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</si>
  <si>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</si>
  <si>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</si>
  <si>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</si>
  <si>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</si>
  <si>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</si>
  <si>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</si>
  <si>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</si>
  <si>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</si>
  <si>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</si>
  <si>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</si>
  <si>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</si>
  <si>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</si>
  <si>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</si>
  <si>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</si>
  <si>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</si>
  <si>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</si>
  <si>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</si>
  <si>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</si>
  <si>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</si>
  <si>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</si>
  <si>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</si>
  <si>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</si>
  <si>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</si>
  <si>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</si>
  <si>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</si>
  <si>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</si>
  <si>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</si>
  <si>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</si>
  <si>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</si>
  <si>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</si>
  <si>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</si>
  <si>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</si>
  <si>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</si>
  <si>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</si>
  <si>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</si>
  <si>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</si>
  <si>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</si>
  <si>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</si>
  <si>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</si>
  <si>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</si>
  <si>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</si>
  <si>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</si>
  <si>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</si>
  <si>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</si>
  <si>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</si>
  <si>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</si>
  <si>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</si>
  <si>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</si>
  <si>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</si>
  <si>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</si>
  <si>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</si>
  <si>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</si>
  <si>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</si>
  <si>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</si>
  <si>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</si>
  <si>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</si>
  <si>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</si>
  <si>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</si>
  <si>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</si>
  <si>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</si>
  <si>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</si>
  <si>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</si>
  <si>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</si>
  <si>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</si>
  <si>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</si>
  <si>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</si>
  <si>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</si>
  <si>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</si>
  <si>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</si>
  <si>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</si>
  <si>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</si>
  <si>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</si>
  <si>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</si>
  <si>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</si>
  <si>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</si>
  <si>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</si>
  <si>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</si>
  <si>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</si>
  <si>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</si>
  <si>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</si>
  <si>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</si>
  <si>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</si>
  <si>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</si>
  <si>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</si>
  <si>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</si>
  <si>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</si>
  <si>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</si>
  <si>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</si>
  <si>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</si>
  <si>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</si>
  <si>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</si>
  <si>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</si>
  <si>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</si>
  <si>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</si>
  <si>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</si>
  <si>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</si>
  <si>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</si>
  <si>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</si>
  <si>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</si>
  <si>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</si>
  <si>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</si>
  <si>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</si>
  <si>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</si>
  <si>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</si>
  <si>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</si>
  <si>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</si>
  <si>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</si>
  <si>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</si>
  <si>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</si>
  <si>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</si>
  <si>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</si>
  <si>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</si>
  <si>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</si>
  <si>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</si>
  <si>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</si>
  <si>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</si>
  <si>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</si>
  <si>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</si>
  <si>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</si>
  <si>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</si>
  <si>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</si>
  <si>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</si>
  <si>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</si>
  <si>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</si>
  <si>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</si>
  <si>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</si>
  <si>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</si>
  <si>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</si>
  <si>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</si>
  <si>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</si>
  <si>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</si>
  <si>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</si>
  <si>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</si>
  <si>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</si>
  <si>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</si>
  <si>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</si>
  <si>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</si>
  <si>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</si>
  <si>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</si>
  <si>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</si>
  <si>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</si>
  <si>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</si>
  <si>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</si>
  <si>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</si>
  <si>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</si>
  <si>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</si>
  <si>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</si>
  <si>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</si>
  <si>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</si>
  <si>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</si>
  <si>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</si>
  <si>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</si>
  <si>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</si>
  <si>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</si>
  <si>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</si>
  <si>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</si>
  <si>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</si>
  <si>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</si>
  <si>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</si>
  <si>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</si>
  <si>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</si>
  <si>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</si>
  <si>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</si>
  <si>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</si>
  <si>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</si>
  <si>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</si>
  <si>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</si>
  <si>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</si>
  <si>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</si>
  <si>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</si>
  <si>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</si>
  <si>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</si>
  <si>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</si>
  <si>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</si>
  <si>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</si>
  <si>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</si>
  <si>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</si>
  <si>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</si>
  <si>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</si>
  <si>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</si>
  <si>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</si>
  <si>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</si>
  <si>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</si>
  <si>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</si>
  <si>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</si>
  <si>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</si>
  <si>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</si>
  <si>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</si>
  <si>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</si>
  <si>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</si>
  <si>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</si>
  <si>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</si>
  <si>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</si>
  <si>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</si>
  <si>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</si>
  <si>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</si>
  <si>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</si>
  <si>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</si>
  <si>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</si>
  <si>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</si>
  <si>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</si>
  <si>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</si>
  <si>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</si>
  <si>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</si>
  <si>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</si>
  <si>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</si>
  <si>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</si>
  <si>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</si>
  <si>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</si>
  <si>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</si>
  <si>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</si>
  <si>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</si>
  <si>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</si>
  <si>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</si>
  <si>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</si>
  <si>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</si>
  <si>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</si>
  <si>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</si>
  <si>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</si>
  <si>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</si>
  <si>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</si>
  <si>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</si>
  <si>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</si>
  <si>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</si>
  <si>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</si>
  <si>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</si>
  <si>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</si>
  <si>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</si>
  <si>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</si>
  <si>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</si>
  <si>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</si>
  <si>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</si>
  <si>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</si>
  <si>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</si>
  <si>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</si>
  <si>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</si>
  <si>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</si>
  <si>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</si>
  <si>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</si>
  <si>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</si>
  <si>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</si>
  <si>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</si>
  <si>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</si>
  <si>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</si>
  <si>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</si>
  <si>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</si>
  <si>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</si>
  <si>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</si>
  <si>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</si>
  <si>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</si>
  <si>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</si>
  <si>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</si>
  <si>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</si>
  <si>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</si>
  <si>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</si>
  <si>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</si>
  <si>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</si>
  <si>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</si>
  <si>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</si>
  <si>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</si>
  <si>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</si>
  <si>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</si>
  <si>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</si>
  <si>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</si>
  <si>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</si>
  <si>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</si>
  <si>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</si>
  <si>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</si>
  <si>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</si>
  <si>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</si>
  <si>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</si>
  <si>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</si>
  <si>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</si>
  <si>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</si>
  <si>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</si>
  <si>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</si>
  <si>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</si>
  <si>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</si>
  <si>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</si>
  <si>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</si>
  <si>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</si>
  <si>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</si>
  <si>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</si>
  <si>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</si>
  <si>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</si>
  <si>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</si>
  <si>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</si>
  <si>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</si>
  <si>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</si>
  <si>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</si>
  <si>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</si>
  <si>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</si>
  <si>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</si>
  <si>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</si>
  <si>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</si>
  <si>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</si>
  <si>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</si>
  <si>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</si>
  <si>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</si>
  <si>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</si>
  <si>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</si>
  <si>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</si>
  <si>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</si>
  <si>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</si>
  <si>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</si>
  <si>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</si>
  <si>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</si>
  <si>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</si>
  <si>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</si>
  <si>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</si>
  <si>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</si>
  <si>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</si>
  <si>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</si>
  <si>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</si>
  <si>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</si>
  <si>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</si>
  <si>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</si>
  <si>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</si>
  <si>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</si>
  <si>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</si>
  <si>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</si>
  <si>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</si>
  <si>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</si>
  <si>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</si>
  <si>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</si>
  <si>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</si>
  <si>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</si>
  <si>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</si>
  <si>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</si>
  <si>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</si>
  <si>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</si>
  <si>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</si>
  <si>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</si>
  <si>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</si>
  <si>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</si>
  <si>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</si>
  <si>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</si>
  <si>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</si>
  <si>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</si>
  <si>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</si>
  <si>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</si>
  <si>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</si>
  <si>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</si>
  <si>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</si>
  <si>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</si>
  <si>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</si>
  <si>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</si>
  <si>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</si>
  <si>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</si>
  <si>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</si>
  <si>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</si>
  <si>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</si>
  <si>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</si>
  <si>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</si>
  <si>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</si>
  <si>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</si>
  <si>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</si>
  <si>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</si>
  <si>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</si>
  <si>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</si>
  <si>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</si>
  <si>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</si>
  <si>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</si>
  <si>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</si>
  <si>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</si>
  <si>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</si>
  <si>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</si>
  <si>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</si>
  <si>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</si>
  <si>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</si>
  <si>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</si>
  <si>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</si>
  <si>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</si>
  <si>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</si>
  <si>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</si>
  <si>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</si>
  <si>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</si>
  <si>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</si>
  <si>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</si>
  <si>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</si>
  <si>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</si>
  <si>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</si>
  <si>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</si>
  <si>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</si>
  <si>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</si>
  <si>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</si>
  <si>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</si>
  <si>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</si>
  <si>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</si>
  <si>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</si>
  <si>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</si>
  <si>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</si>
  <si>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</si>
  <si>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</si>
  <si>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</si>
  <si>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</si>
  <si>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</si>
  <si>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</si>
  <si>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</si>
  <si>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</si>
  <si>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</si>
  <si>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</si>
  <si>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</si>
  <si>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</si>
  <si>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</si>
  <si>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</si>
  <si>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</si>
  <si>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</si>
  <si>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</si>
  <si>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</si>
  <si>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</si>
  <si>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</si>
  <si>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</si>
  <si>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</si>
  <si>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</si>
  <si>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</si>
  <si>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</si>
  <si>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</si>
  <si>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</si>
  <si>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</si>
  <si>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</si>
  <si>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</si>
  <si>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</si>
  <si>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</si>
  <si>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</si>
  <si>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</si>
  <si>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</si>
  <si>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</si>
  <si>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</si>
  <si>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</si>
  <si>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</si>
  <si>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</si>
  <si>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</si>
  <si>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</si>
  <si>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</si>
  <si>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</si>
  <si>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</si>
  <si>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</si>
  <si>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</si>
  <si>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</si>
  <si>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</si>
  <si>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</si>
  <si>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</si>
  <si>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</si>
  <si>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</si>
  <si>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</si>
  <si>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</si>
  <si>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</si>
  <si>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</si>
  <si>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</si>
  <si>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</si>
  <si>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</si>
  <si>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</si>
  <si>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</si>
  <si>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</si>
  <si>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</si>
  <si>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</si>
  <si>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</si>
  <si>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</si>
  <si>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</si>
  <si>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</si>
  <si>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</si>
  <si>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</si>
  <si>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</si>
  <si>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</si>
  <si>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</si>
  <si>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</si>
  <si>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</si>
  <si>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</si>
  <si>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</si>
  <si>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</si>
  <si>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</si>
  <si>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</si>
  <si>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</si>
  <si>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</si>
  <si>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</si>
  <si>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</si>
  <si>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</si>
  <si>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</si>
  <si>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</si>
  <si>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</si>
  <si>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</si>
  <si>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</si>
  <si>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</si>
  <si>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</si>
  <si>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</si>
  <si>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</si>
  <si>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</si>
  <si>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</si>
  <si>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</si>
  <si>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</si>
  <si>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</si>
  <si>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</si>
  <si>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</si>
  <si>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</si>
  <si>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</si>
  <si>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</si>
  <si>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</si>
  <si>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</si>
  <si>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</si>
  <si>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</si>
  <si>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</si>
  <si>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</si>
  <si>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</si>
  <si>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</si>
  <si>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</si>
  <si>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</si>
  <si>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</si>
  <si>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</si>
  <si>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</si>
  <si>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</si>
  <si>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</si>
  <si>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</si>
  <si>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</si>
  <si>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</si>
  <si>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</si>
  <si>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</si>
  <si>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</si>
  <si>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</si>
  <si>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</si>
  <si>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</si>
  <si>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</si>
  <si>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</si>
  <si>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</si>
  <si>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</si>
  <si>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</si>
  <si>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</si>
  <si>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</si>
  <si>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</si>
  <si>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</si>
  <si>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</si>
  <si>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</si>
  <si>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</si>
  <si>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</si>
  <si>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</si>
  <si>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</si>
  <si>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</si>
  <si>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</si>
  <si>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</si>
  <si>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</si>
  <si>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</si>
  <si>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</si>
  <si>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</si>
  <si>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</si>
  <si>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</si>
  <si>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</si>
  <si>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</si>
  <si>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</si>
  <si>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</si>
  <si>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</si>
  <si>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</si>
  <si>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</si>
  <si>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</si>
  <si>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</si>
  <si>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</si>
  <si>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</si>
  <si>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</si>
  <si>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</si>
  <si>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</si>
  <si>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</si>
  <si>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</si>
  <si>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</si>
  <si>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</si>
  <si>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</si>
  <si>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</si>
  <si>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</si>
  <si>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</si>
  <si>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</si>
  <si>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</si>
  <si>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</si>
  <si>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</si>
  <si>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</si>
  <si>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</si>
  <si>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</si>
  <si>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</si>
  <si>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</si>
  <si>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</si>
  <si>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</si>
  <si>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</si>
  <si>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</si>
  <si>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</si>
  <si>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</si>
  <si>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</si>
  <si>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</si>
  <si>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</si>
  <si>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</si>
  <si>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</si>
  <si>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</si>
  <si>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</si>
  <si>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</si>
  <si>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</si>
  <si>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</si>
  <si>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</si>
  <si>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</si>
  <si>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</si>
  <si>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</si>
  <si>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</si>
  <si>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</si>
  <si>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</si>
  <si>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</si>
  <si>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</si>
  <si>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</si>
  <si>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</si>
  <si>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</si>
  <si>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</si>
  <si>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</si>
  <si>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</si>
  <si>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</si>
  <si>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</si>
  <si>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</si>
  <si>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</si>
  <si>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</si>
  <si>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</si>
  <si>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</si>
  <si>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</si>
  <si>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</si>
  <si>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</si>
  <si>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</si>
  <si>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</si>
  <si>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</si>
  <si>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</si>
  <si>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</si>
  <si>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</si>
  <si>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</si>
  <si>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</si>
  <si>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</si>
  <si>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</si>
  <si>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</si>
  <si>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</si>
  <si>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</si>
  <si>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</si>
  <si>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</si>
  <si>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</si>
  <si>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</si>
  <si>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</si>
  <si>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</si>
  <si>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</si>
  <si>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</si>
  <si>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</si>
  <si>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</si>
  <si>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</si>
  <si>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</si>
  <si>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</si>
  <si>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</si>
  <si>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</si>
  <si>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</si>
  <si>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</si>
  <si>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</si>
  <si>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</si>
  <si>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</si>
  <si>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</si>
  <si>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</si>
  <si>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</si>
  <si>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</si>
  <si>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</si>
  <si>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</si>
  <si>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</si>
  <si>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</si>
  <si>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</si>
  <si>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</si>
  <si>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</si>
  <si>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</si>
  <si>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</si>
  <si>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</si>
  <si>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</si>
  <si>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</si>
  <si>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</si>
  <si>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</si>
  <si>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</si>
  <si>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</si>
  <si>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</si>
  <si>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</si>
  <si>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</si>
  <si>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</si>
  <si>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</si>
  <si>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</si>
  <si>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</si>
  <si>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</si>
  <si>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</si>
  <si>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</si>
  <si>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</si>
  <si>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</si>
  <si>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</si>
  <si>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</si>
  <si>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</si>
  <si>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</si>
  <si>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</si>
  <si>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</si>
  <si>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</si>
  <si>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</si>
  <si>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</si>
  <si>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</si>
  <si>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</si>
  <si>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</si>
  <si>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</si>
  <si>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</si>
  <si>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</si>
  <si>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</si>
  <si>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</si>
  <si>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</si>
  <si>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</si>
  <si>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</si>
  <si>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</si>
  <si>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</si>
  <si>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</si>
  <si>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</si>
  <si>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</si>
  <si>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</si>
  <si>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</si>
  <si>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</si>
  <si>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</si>
  <si>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</si>
  <si>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</si>
  <si>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</si>
  <si>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</si>
  <si>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</si>
  <si>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</si>
  <si>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</si>
  <si>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</si>
  <si>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</si>
  <si>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</si>
  <si>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</si>
  <si>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</si>
  <si>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</si>
  <si>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</si>
  <si>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</si>
  <si>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</si>
  <si>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</si>
  <si>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</si>
  <si>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</si>
  <si>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</si>
  <si>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</si>
  <si>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</si>
  <si>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</si>
  <si>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</si>
  <si>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</si>
  <si>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</si>
  <si>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</si>
  <si>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</si>
  <si>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</si>
  <si>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</si>
  <si>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</si>
  <si>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</si>
  <si>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</si>
  <si>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</si>
  <si>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</si>
  <si>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</si>
  <si>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</si>
  <si>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</si>
  <si>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</si>
  <si>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</si>
  <si>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</si>
  <si>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</si>
  <si>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</si>
  <si>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</si>
  <si>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</si>
  <si>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</si>
  <si>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</si>
  <si>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</si>
  <si>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</si>
  <si>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</si>
  <si>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</si>
  <si>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</si>
  <si>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</si>
  <si>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</si>
  <si>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</si>
  <si>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</si>
  <si>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</si>
  <si>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</si>
  <si>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</si>
  <si>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</si>
  <si>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</si>
  <si>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</si>
  <si>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</si>
  <si>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</si>
  <si>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</si>
  <si>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</si>
  <si>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</si>
  <si>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</si>
  <si>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</si>
  <si>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</si>
  <si>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</si>
  <si>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</si>
  <si>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</si>
  <si>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</si>
  <si>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</si>
  <si>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</si>
  <si>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</si>
  <si>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</si>
  <si>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</si>
  <si>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</si>
  <si>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</si>
  <si>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</si>
  <si>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</si>
  <si>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</si>
  <si>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</si>
  <si>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</si>
  <si>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</si>
  <si>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</si>
  <si>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</si>
  <si>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</si>
  <si>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</si>
  <si>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</si>
  <si>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</si>
  <si>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</si>
  <si>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</si>
  <si>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</si>
  <si>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</si>
  <si>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</si>
  <si>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</si>
  <si>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</si>
  <si>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</si>
  <si>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</si>
  <si>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</si>
  <si>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</si>
  <si>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</si>
  <si>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</si>
  <si>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</si>
  <si>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</si>
  <si>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</si>
  <si>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</si>
  <si>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</si>
  <si>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</si>
  <si>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</si>
  <si>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</si>
  <si>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</si>
  <si>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</si>
  <si>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</si>
  <si>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</si>
  <si>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</si>
  <si>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</si>
  <si>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</si>
  <si>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</si>
  <si>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</si>
  <si>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</si>
  <si>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</si>
  <si>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</si>
  <si>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</si>
  <si>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</si>
  <si>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</si>
  <si>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</si>
  <si>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</si>
  <si>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</si>
  <si>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</si>
  <si>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</si>
  <si>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</si>
  <si>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</si>
  <si>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</si>
  <si>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</si>
  <si>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</si>
  <si>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</si>
  <si>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</si>
  <si>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</si>
  <si>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</si>
  <si>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</si>
  <si>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</si>
  <si>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</si>
  <si>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</si>
  <si>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</si>
  <si>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</si>
  <si>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</si>
  <si>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</si>
  <si>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</si>
  <si>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</si>
  <si>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</si>
  <si>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</si>
  <si>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</si>
  <si>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</si>
  <si>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</si>
  <si>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</si>
  <si>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</si>
  <si>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</si>
  <si>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</si>
  <si>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</si>
  <si>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</si>
  <si>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</si>
  <si>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</si>
  <si>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</si>
  <si>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</si>
  <si>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</si>
  <si>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</si>
  <si>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</si>
  <si>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</si>
  <si>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</si>
  <si>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</si>
  <si>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</si>
  <si>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</si>
  <si>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</si>
  <si>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</si>
  <si>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</si>
  <si>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</si>
  <si>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</si>
  <si>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</si>
  <si>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</si>
  <si>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</si>
  <si>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</si>
  <si>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</si>
  <si>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</si>
  <si>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</si>
  <si>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</si>
  <si>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</si>
  <si>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</si>
  <si>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</si>
  <si>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</si>
  <si>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</si>
  <si>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</si>
  <si>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</si>
  <si>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</si>
  <si>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</si>
  <si>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</si>
  <si>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</si>
  <si>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</si>
  <si>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</si>
  <si>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</si>
  <si>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</si>
  <si>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</si>
  <si>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</si>
  <si>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</si>
  <si>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</si>
  <si>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</si>
  <si>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</si>
  <si>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</si>
  <si>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</si>
  <si>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</si>
  <si>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</si>
  <si>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</si>
  <si>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</si>
  <si>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</si>
  <si>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</si>
  <si>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</si>
  <si>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</si>
  <si>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</si>
  <si>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</si>
  <si>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</si>
  <si>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</si>
  <si>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</si>
  <si>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</si>
  <si>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</si>
  <si>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</si>
  <si>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</si>
  <si>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</si>
  <si>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</si>
  <si>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</si>
  <si>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</si>
  <si>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</si>
  <si>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</si>
  <si>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</si>
  <si>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</si>
  <si>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</si>
  <si>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</si>
  <si>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</si>
  <si>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</si>
  <si>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</si>
  <si>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</si>
  <si>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</si>
  <si>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</si>
  <si>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</si>
  <si>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</si>
  <si>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</si>
  <si>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</si>
  <si>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</si>
  <si>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</si>
  <si>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</si>
  <si>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</si>
  <si>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</si>
  <si>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</si>
  <si>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</si>
  <si>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</si>
  <si>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</si>
  <si>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</si>
  <si>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</si>
  <si>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</si>
  <si>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</si>
  <si>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</si>
  <si>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</si>
  <si>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</si>
  <si>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</si>
  <si>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</si>
  <si>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</si>
  <si>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</si>
  <si>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</si>
  <si>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</si>
  <si>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</si>
  <si>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</si>
  <si>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</si>
  <si>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</si>
  <si>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</si>
  <si>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</si>
  <si>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</si>
  <si>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</si>
  <si>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</si>
  <si>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</si>
  <si>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</si>
  <si>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</si>
  <si>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</si>
  <si>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</si>
  <si>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</si>
  <si>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</si>
  <si>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</si>
  <si>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</si>
  <si>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</si>
  <si>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</si>
  <si>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</si>
  <si>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</si>
  <si>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</si>
  <si>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</si>
  <si>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</si>
  <si>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</si>
  <si>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</si>
  <si>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</si>
  <si>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</si>
  <si>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</si>
  <si>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</si>
  <si>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</si>
  <si>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</si>
  <si>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</si>
  <si>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</si>
  <si>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</si>
  <si>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</si>
  <si>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</si>
  <si>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</si>
  <si>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</si>
  <si>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</si>
  <si>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</si>
  <si>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</si>
  <si>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</si>
  <si>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</si>
  <si>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</si>
  <si>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</si>
  <si>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</si>
  <si>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</si>
  <si>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</si>
  <si>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</si>
  <si>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</si>
  <si>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</si>
  <si>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</si>
  <si>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</si>
  <si>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</si>
  <si>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</si>
  <si>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</si>
  <si>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</si>
  <si>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</si>
  <si>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</si>
  <si>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</si>
  <si>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</si>
  <si>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</si>
  <si>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</si>
  <si>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</si>
  <si>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</si>
  <si>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</si>
  <si>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</si>
  <si>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</si>
  <si>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</si>
  <si>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</si>
  <si>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</si>
  <si>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</si>
  <si>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</si>
  <si>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</si>
  <si>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</si>
  <si>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</si>
  <si>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</si>
  <si>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</si>
  <si>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</si>
  <si>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</si>
  <si>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</si>
  <si>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</si>
  <si>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</si>
  <si>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</si>
  <si>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</si>
  <si>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</si>
  <si>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</si>
  <si>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</si>
  <si>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</si>
  <si>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</si>
  <si>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</si>
  <si>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</si>
  <si>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</si>
  <si>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</si>
  <si>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</si>
  <si>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</si>
  <si>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</si>
  <si>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</si>
  <si>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</si>
  <si>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</si>
  <si>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</si>
  <si>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</si>
  <si>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</si>
  <si>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</si>
  <si>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</si>
  <si>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</si>
  <si>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</si>
  <si>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</si>
  <si>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</si>
  <si>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</si>
  <si>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</si>
  <si>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</si>
  <si>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</si>
  <si>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</si>
  <si>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</si>
  <si>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</si>
  <si>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</si>
  <si>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</si>
  <si>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</si>
  <si>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</si>
  <si>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</si>
  <si>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</si>
  <si>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</si>
  <si>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</si>
  <si>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</si>
  <si>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</si>
  <si>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</si>
  <si>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</si>
  <si>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</si>
  <si>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</si>
  <si>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</si>
  <si>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</si>
  <si>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</si>
  <si>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</si>
  <si>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</si>
  <si>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</si>
  <si>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</si>
  <si>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</si>
  <si>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</si>
  <si>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</si>
  <si>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</si>
  <si>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</si>
  <si>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</si>
  <si>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</si>
  <si>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</si>
  <si>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</si>
  <si>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</si>
  <si>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</si>
  <si>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</si>
  <si>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</si>
  <si>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</si>
  <si>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</si>
  <si>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</si>
  <si>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</si>
  <si>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</si>
  <si>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</si>
  <si>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</si>
  <si>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</si>
  <si>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</si>
  <si>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</si>
  <si>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</si>
  <si>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</si>
  <si>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</si>
  <si>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</si>
  <si>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</si>
  <si>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</si>
  <si>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</si>
  <si>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</si>
  <si>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</si>
  <si>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</si>
  <si>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</si>
  <si>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</si>
  <si>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</si>
  <si>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</si>
  <si>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</si>
  <si>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</si>
  <si>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</si>
  <si>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</si>
  <si>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</si>
  <si>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</si>
  <si>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</si>
  <si>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</si>
  <si>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</si>
  <si>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</si>
  <si>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</si>
  <si>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</si>
  <si>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</si>
  <si>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</si>
  <si>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</si>
  <si>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</si>
  <si>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</si>
  <si>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</si>
  <si>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</si>
  <si>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</si>
  <si>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</si>
  <si>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</si>
  <si>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</si>
  <si>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</si>
  <si>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</si>
  <si>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</si>
  <si>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</si>
  <si>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</si>
  <si>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</si>
  <si>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</si>
  <si>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</si>
  <si>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</si>
  <si>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</si>
  <si>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</si>
  <si>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</si>
  <si>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</si>
  <si>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</si>
  <si>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</si>
  <si>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</si>
  <si>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</si>
  <si>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</si>
  <si>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</si>
  <si>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</si>
  <si>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</si>
  <si>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</si>
  <si>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</si>
  <si>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</si>
  <si>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</si>
  <si>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</si>
  <si>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</si>
  <si>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</si>
  <si>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</si>
  <si>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</si>
  <si>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</si>
  <si>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</si>
  <si>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</si>
  <si>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</si>
  <si>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</si>
  <si>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</si>
  <si>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</si>
  <si>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</si>
  <si>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</si>
  <si>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</si>
  <si>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</si>
  <si>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</si>
  <si>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</si>
  <si>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</si>
  <si>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</si>
  <si>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</si>
  <si>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</si>
  <si>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</si>
  <si>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</si>
  <si>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</si>
  <si>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</si>
  <si>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</si>
  <si>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</si>
  <si>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</si>
  <si>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</si>
  <si>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</si>
  <si>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</si>
  <si>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</si>
  <si>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</si>
  <si>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</si>
  <si>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</si>
  <si>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</si>
  <si>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</si>
  <si>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</si>
  <si>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</si>
  <si>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</si>
  <si>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</si>
  <si>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</si>
  <si>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</si>
  <si>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</si>
  <si>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</si>
  <si>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</si>
  <si>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</si>
  <si>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</si>
  <si>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</si>
  <si>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</si>
  <si>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</si>
  <si>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</si>
  <si>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</si>
  <si>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</si>
  <si>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</si>
  <si>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</si>
  <si>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</si>
  <si>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</si>
  <si>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</si>
  <si>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</si>
  <si>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</si>
  <si>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</si>
  <si>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</si>
  <si>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</si>
  <si>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</si>
  <si>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</si>
  <si>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</si>
  <si>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</si>
  <si>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</si>
  <si>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</si>
  <si>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</si>
  <si>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</si>
  <si>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</si>
  <si>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</si>
  <si>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</si>
  <si>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</si>
  <si>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</si>
  <si>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</si>
  <si>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</si>
  <si>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</si>
  <si>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</si>
  <si>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</si>
  <si>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</si>
  <si>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</si>
  <si>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</si>
  <si>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</si>
  <si>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</si>
  <si>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</si>
  <si>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</si>
  <si>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</si>
  <si>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</si>
  <si>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</si>
  <si>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</si>
  <si>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</si>
  <si>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</si>
  <si>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</si>
  <si>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</si>
  <si>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</si>
  <si>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</si>
  <si>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</si>
  <si>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</si>
  <si>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</si>
  <si>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</si>
  <si>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</si>
  <si>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</si>
  <si>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</si>
  <si>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</si>
  <si>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</si>
  <si>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</si>
  <si>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</si>
  <si>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</si>
  <si>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</si>
  <si>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</si>
  <si>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</si>
  <si>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</si>
  <si>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</si>
  <si>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</si>
  <si>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</si>
  <si>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</si>
  <si>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</si>
  <si>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</si>
  <si>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</si>
  <si>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</si>
  <si>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</si>
  <si>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</si>
  <si>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</si>
  <si>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</si>
  <si>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</si>
  <si>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</si>
  <si>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</si>
  <si>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</si>
  <si>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</si>
  <si>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</si>
  <si>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</si>
  <si>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</si>
  <si>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</si>
  <si>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</si>
  <si>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</si>
  <si>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</si>
  <si>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</si>
  <si>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</si>
  <si>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</si>
  <si>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</si>
  <si>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</si>
  <si>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</si>
  <si>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</si>
  <si>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</si>
  <si>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</si>
  <si>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</si>
  <si>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</si>
  <si>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</si>
  <si>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</si>
  <si>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</si>
  <si>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</si>
  <si>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</si>
  <si>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</si>
  <si>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</si>
  <si>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</si>
  <si>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</si>
  <si>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</si>
  <si>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</si>
  <si>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</si>
  <si>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</si>
  <si>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</si>
  <si>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</si>
  <si>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</si>
  <si>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</si>
  <si>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</si>
  <si>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</si>
  <si>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</si>
  <si>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</si>
  <si>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</si>
  <si>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</si>
  <si>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</si>
  <si>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</si>
  <si>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</si>
  <si>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</si>
  <si>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</si>
  <si>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</si>
  <si>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</si>
  <si>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</si>
  <si>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</si>
  <si>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</si>
  <si>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</si>
  <si>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</si>
  <si>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</si>
  <si>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</si>
  <si>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</si>
  <si>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</si>
  <si>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</si>
  <si>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</si>
  <si>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</si>
  <si>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</si>
  <si>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</si>
  <si>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</si>
  <si>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</si>
  <si>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</si>
  <si>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</si>
  <si>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</si>
  <si>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</si>
  <si>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</si>
  <si>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</si>
  <si>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</si>
  <si>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</si>
  <si>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</si>
  <si>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</si>
  <si>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</si>
  <si>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</si>
  <si>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</si>
  <si>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</si>
  <si>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</si>
  <si>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</si>
  <si>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</si>
  <si>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</si>
  <si>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</si>
  <si>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</si>
  <si>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</si>
  <si>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</si>
  <si>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</si>
  <si>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</si>
  <si>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</si>
  <si>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</si>
  <si>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</si>
  <si>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</si>
  <si>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</si>
  <si>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</si>
  <si>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</si>
  <si>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</si>
  <si>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</si>
  <si>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</si>
  <si>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</si>
  <si>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</si>
  <si>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</si>
  <si>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</si>
  <si>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</si>
  <si>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</si>
  <si>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</si>
  <si>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</si>
  <si>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</si>
  <si>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</si>
  <si>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</si>
  <si>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</si>
  <si>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</si>
  <si>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</si>
  <si>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</si>
  <si>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</si>
  <si>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</si>
  <si>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</si>
  <si>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</si>
  <si>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</si>
  <si>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</si>
  <si>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</si>
  <si>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</si>
  <si>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</si>
  <si>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</si>
  <si>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</si>
  <si>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</si>
  <si>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</si>
  <si>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</si>
  <si>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</si>
  <si>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</si>
  <si>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</si>
  <si>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</si>
  <si>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</si>
  <si>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</si>
  <si>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</si>
  <si>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</si>
  <si>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</si>
  <si>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</si>
  <si>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</si>
  <si>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</si>
  <si>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</si>
  <si>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</si>
  <si>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</si>
  <si>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</si>
  <si>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</si>
  <si>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</si>
  <si>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</si>
  <si>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</si>
  <si>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</si>
  <si>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</si>
  <si>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</si>
  <si>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</si>
  <si>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</si>
  <si>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</si>
  <si>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</si>
  <si>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</si>
  <si>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</si>
  <si>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</si>
  <si>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</si>
  <si>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</si>
  <si>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</si>
  <si>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</si>
  <si>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</si>
  <si>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</si>
  <si>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</si>
  <si>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</si>
  <si>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</si>
  <si>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</si>
  <si>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</si>
  <si>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</si>
  <si>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</si>
  <si>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</si>
  <si>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</si>
  <si>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</si>
  <si>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</si>
  <si>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</si>
  <si>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</si>
  <si>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</si>
  <si>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</si>
  <si>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</si>
  <si>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</si>
  <si>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</si>
  <si>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</si>
  <si>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</si>
  <si>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</si>
  <si>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</si>
  <si>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</si>
  <si>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</si>
  <si>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</si>
  <si>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</si>
  <si>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</si>
  <si>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</si>
  <si>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</si>
  <si>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</si>
  <si>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</si>
  <si>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</si>
  <si>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</si>
  <si>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</si>
  <si>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</si>
  <si>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</si>
  <si>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</si>
  <si>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</si>
  <si>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</si>
  <si>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</si>
  <si>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</si>
  <si>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</si>
  <si>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</si>
  <si>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</si>
  <si>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</si>
  <si>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</si>
  <si>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</si>
  <si>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</si>
  <si>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</si>
  <si>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</si>
  <si>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</si>
  <si>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</si>
  <si>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</si>
  <si>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</si>
  <si>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</si>
  <si>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</si>
  <si>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</si>
  <si>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</si>
  <si>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</si>
  <si>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</si>
  <si>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</si>
  <si>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</si>
  <si>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</si>
  <si>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</si>
  <si>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</si>
  <si>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</si>
  <si>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</si>
  <si>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</si>
  <si>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</si>
  <si>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</si>
  <si>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</si>
  <si>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</si>
  <si>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</si>
  <si>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</si>
  <si>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</si>
  <si>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</si>
  <si>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</si>
  <si>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</si>
  <si>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</si>
  <si>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</si>
  <si>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</si>
  <si>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</si>
  <si>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</si>
  <si>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</si>
  <si>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</si>
  <si>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</si>
  <si>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</si>
  <si>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</si>
  <si>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</si>
  <si>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</si>
  <si>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</si>
  <si>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</si>
  <si>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</si>
  <si>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</si>
  <si>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</si>
  <si>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</si>
  <si>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</si>
  <si>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</si>
  <si>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</si>
  <si>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</si>
  <si>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</si>
  <si>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</si>
  <si>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</si>
  <si>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</si>
  <si>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</si>
  <si>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</si>
  <si>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</si>
  <si>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</si>
  <si>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</si>
  <si>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</si>
  <si>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</si>
  <si>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</si>
  <si>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</si>
  <si>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</si>
  <si>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</si>
  <si>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</si>
  <si>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</si>
  <si>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</si>
  <si>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</si>
  <si>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</si>
  <si>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</si>
  <si>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</si>
  <si>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</si>
  <si>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</si>
  <si>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</si>
  <si>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</si>
  <si>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</si>
  <si>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</si>
  <si>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</si>
  <si>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</si>
  <si>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</si>
  <si>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</si>
  <si>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</si>
  <si>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</si>
  <si>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</si>
  <si>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</si>
  <si>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</si>
  <si>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</si>
  <si>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</si>
  <si>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</si>
  <si>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</si>
  <si>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</si>
  <si>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</si>
  <si>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</si>
  <si>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</si>
  <si>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</si>
  <si>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</si>
  <si>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</si>
  <si>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</si>
  <si>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</si>
  <si>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</si>
  <si>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</si>
  <si>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</si>
  <si>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</si>
  <si>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</si>
  <si>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</si>
  <si>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</si>
  <si>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</si>
  <si>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</si>
  <si>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</si>
  <si>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</si>
  <si>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</si>
  <si>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</si>
  <si>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</si>
  <si>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</si>
  <si>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</si>
  <si>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</si>
  <si>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</si>
  <si>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</si>
  <si>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</si>
  <si>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</si>
  <si>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</si>
  <si>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</si>
  <si>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</si>
  <si>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</si>
  <si>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</si>
  <si>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</si>
  <si>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</si>
  <si>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</si>
  <si>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</si>
  <si>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</si>
  <si>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</si>
  <si>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</si>
  <si>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</si>
  <si>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</si>
  <si>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</si>
  <si>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</si>
  <si>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</si>
  <si>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</si>
  <si>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</si>
  <si>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</si>
  <si>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</si>
  <si>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</si>
  <si>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</si>
  <si>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</si>
  <si>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</si>
  <si>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</si>
  <si>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</si>
  <si>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</si>
  <si>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</si>
  <si>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</si>
  <si>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</si>
  <si>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</si>
  <si>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</si>
  <si>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</si>
  <si>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</si>
  <si>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</si>
  <si>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</si>
  <si>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</si>
  <si>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</si>
  <si>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</si>
  <si>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</si>
  <si>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</si>
  <si>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</si>
  <si>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</si>
  <si>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</si>
  <si>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</si>
  <si>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</si>
  <si>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</si>
  <si>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</si>
  <si>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</si>
  <si>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</si>
  <si>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</si>
  <si>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</si>
  <si>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</si>
  <si>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</si>
  <si>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</si>
  <si>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</si>
  <si>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</si>
  <si>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</si>
  <si>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</si>
  <si>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</si>
  <si>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</si>
  <si>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</si>
  <si>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</si>
  <si>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</si>
  <si>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</si>
  <si>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</si>
  <si>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</si>
  <si>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</si>
  <si>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</si>
  <si>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</si>
  <si>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</si>
  <si>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</si>
  <si>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</si>
  <si>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</si>
  <si>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</si>
  <si>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</si>
  <si>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</si>
  <si>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</si>
  <si>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</si>
  <si>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</si>
  <si>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</si>
  <si>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</si>
  <si>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</si>
  <si>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</si>
  <si>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</si>
  <si>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</si>
  <si>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</si>
  <si>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</si>
  <si>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</si>
  <si>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</si>
  <si>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</si>
  <si>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</si>
  <si>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</si>
  <si>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</si>
  <si>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</si>
  <si>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</si>
  <si>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</si>
  <si>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</si>
  <si>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</si>
  <si>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</si>
  <si>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</si>
  <si>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</si>
  <si>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</si>
  <si>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</si>
  <si>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</si>
  <si>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</si>
  <si>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</si>
  <si>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</si>
  <si>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</si>
  <si>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</si>
  <si>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</si>
  <si>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</si>
  <si>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</si>
  <si>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</si>
  <si>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</si>
  <si>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</si>
  <si>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</si>
  <si>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</si>
  <si>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</si>
  <si>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</si>
  <si>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</si>
  <si>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</si>
  <si>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</si>
  <si>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</si>
  <si>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</si>
  <si>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</si>
  <si>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</si>
  <si>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</si>
  <si>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</si>
  <si>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</si>
  <si>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</si>
  <si>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</si>
  <si>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</si>
  <si>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</si>
  <si>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</si>
  <si>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</si>
  <si>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</si>
  <si>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</si>
  <si>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</si>
  <si>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</si>
  <si>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</si>
  <si>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</si>
  <si>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</si>
  <si>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</si>
  <si>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</si>
  <si>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</si>
  <si>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</si>
  <si>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</si>
  <si>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</si>
  <si>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</si>
  <si>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</si>
  <si>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</si>
  <si>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</si>
  <si>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</si>
  <si>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</si>
  <si>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</si>
  <si>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</si>
  <si>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</si>
  <si>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</si>
  <si>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</si>
  <si>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</si>
  <si>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</si>
  <si>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</si>
  <si>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</si>
  <si>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</si>
  <si>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</si>
  <si>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</si>
  <si>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</si>
  <si>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</si>
  <si>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</si>
  <si>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</si>
  <si>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</si>
  <si>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</si>
  <si>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</si>
  <si>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</si>
  <si>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</si>
  <si>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</si>
  <si>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</si>
  <si>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</si>
  <si>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</si>
  <si>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</si>
  <si>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</si>
  <si>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</si>
  <si>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</si>
  <si>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</si>
  <si>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</si>
  <si>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</si>
  <si>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</si>
  <si>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</si>
  <si>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</si>
  <si>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</si>
  <si>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</si>
  <si>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</si>
  <si>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</si>
  <si>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</si>
  <si>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</si>
  <si>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</si>
  <si>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</si>
  <si>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</si>
  <si>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</si>
  <si>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</si>
  <si>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</si>
  <si>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</si>
  <si>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</si>
  <si>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</si>
  <si>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</si>
  <si>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</si>
  <si>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</si>
  <si>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</si>
  <si>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</si>
  <si>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</si>
  <si>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</si>
  <si>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</si>
  <si>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</si>
  <si>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</si>
  <si>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</si>
  <si>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</si>
  <si>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</si>
  <si>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</si>
  <si>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</si>
  <si>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</si>
  <si>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</si>
  <si>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</si>
  <si>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</si>
  <si>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</si>
  <si>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</si>
  <si>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</si>
  <si>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</si>
  <si>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</si>
  <si>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</si>
  <si>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</si>
  <si>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</si>
  <si>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</si>
  <si>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</si>
  <si>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</si>
  <si>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</si>
  <si>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</si>
  <si>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</si>
  <si>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</si>
  <si>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</si>
  <si>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</si>
  <si>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</si>
  <si>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</si>
  <si>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</si>
  <si>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</si>
  <si>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</si>
  <si>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</si>
  <si>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</si>
  <si>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</si>
  <si>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</si>
  <si>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</si>
  <si>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</si>
  <si>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</si>
  <si>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</si>
  <si>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</si>
  <si>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</si>
  <si>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</si>
  <si>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</si>
  <si>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</si>
  <si>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</si>
  <si>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</si>
  <si>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</si>
  <si>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</si>
  <si>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</si>
  <si>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</si>
  <si>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</si>
  <si>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</si>
  <si>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</si>
  <si>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</si>
  <si>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</si>
  <si>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</si>
  <si>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</si>
  <si>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</si>
  <si>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</si>
  <si>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</si>
  <si>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</si>
  <si>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</si>
  <si>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</si>
  <si>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</si>
  <si>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</si>
  <si>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</si>
  <si>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</si>
  <si>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</si>
  <si>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</si>
  <si>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</si>
  <si>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</si>
  <si>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</si>
  <si>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</si>
  <si>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</si>
  <si>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</si>
  <si>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</si>
  <si>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</si>
  <si>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</si>
  <si>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</si>
  <si>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</si>
  <si>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</si>
  <si>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</si>
  <si>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</si>
  <si>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</si>
  <si>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</si>
  <si>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</si>
  <si>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</si>
  <si>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</si>
  <si>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</si>
  <si>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</si>
  <si>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</si>
  <si>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</si>
  <si>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</si>
  <si>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</si>
  <si>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</si>
  <si>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</si>
  <si>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</si>
  <si>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</si>
  <si>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</si>
  <si>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</si>
  <si>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</si>
  <si>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</si>
  <si>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</si>
  <si>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</si>
  <si>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</si>
  <si>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</si>
  <si>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</si>
  <si>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</si>
  <si>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</si>
  <si>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</si>
  <si>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</si>
  <si>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</si>
  <si>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</si>
  <si>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</si>
  <si>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</si>
  <si>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</si>
  <si>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</si>
  <si>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</si>
  <si>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</si>
  <si>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</si>
  <si>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</si>
  <si>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</si>
  <si>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</si>
  <si>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</si>
  <si>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</si>
  <si>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</si>
  <si>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</si>
  <si>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</si>
  <si>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</si>
  <si>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</si>
  <si>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</si>
  <si>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</si>
  <si>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</si>
  <si>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</si>
  <si>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</si>
  <si>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</si>
  <si>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</si>
  <si>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</si>
  <si>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</si>
  <si>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</si>
  <si>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</si>
  <si>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</si>
  <si>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</si>
  <si>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</si>
  <si>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</si>
  <si>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</si>
  <si>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</si>
  <si>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</si>
  <si>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</si>
  <si>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</si>
  <si>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</si>
  <si>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</si>
  <si>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</si>
  <si>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</si>
  <si>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</si>
  <si>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</si>
  <si>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</si>
  <si>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</si>
  <si>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</si>
  <si>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</si>
  <si>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</si>
  <si>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</si>
  <si>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</si>
  <si>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</si>
  <si>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</si>
  <si>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</si>
  <si>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</si>
  <si>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</si>
  <si>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</si>
  <si>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</si>
  <si>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</si>
  <si>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</si>
  <si>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</si>
  <si>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</si>
  <si>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</si>
  <si>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</si>
  <si>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</si>
  <si>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</si>
  <si>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</si>
  <si>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</si>
  <si>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</si>
  <si>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</si>
  <si>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</si>
  <si>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</si>
  <si>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</si>
  <si>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</si>
  <si>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</si>
  <si>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</si>
  <si>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</si>
  <si>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</si>
  <si>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</si>
  <si>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</si>
  <si>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</si>
  <si>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</si>
  <si>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</si>
  <si>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</si>
  <si>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</si>
  <si>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</si>
  <si>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</si>
  <si>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</si>
  <si>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</si>
  <si>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</si>
  <si>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</si>
  <si>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</si>
  <si>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</si>
  <si>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</si>
  <si>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</si>
  <si>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</si>
  <si>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</si>
  <si>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</si>
  <si>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</si>
  <si>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</si>
  <si>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</si>
  <si>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</si>
  <si>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</si>
  <si>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</si>
  <si>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</si>
  <si>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</si>
  <si>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</si>
  <si>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</si>
  <si>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</si>
  <si>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</si>
  <si>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</si>
  <si>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</si>
  <si>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</si>
  <si>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</si>
  <si>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</si>
  <si>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</si>
  <si>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</si>
  <si>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</si>
  <si>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</si>
  <si>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</si>
  <si>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</si>
  <si>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</si>
  <si>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</si>
  <si>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</si>
  <si>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</si>
  <si>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</si>
  <si>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</si>
  <si>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</si>
  <si>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</si>
  <si>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</si>
  <si>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</si>
  <si>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</si>
  <si>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</si>
  <si>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</si>
  <si>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</si>
  <si>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</si>
  <si>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</si>
  <si>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</si>
  <si>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</si>
  <si>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</si>
  <si>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</si>
  <si>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</si>
  <si>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</si>
  <si>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</si>
  <si>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</si>
  <si>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</si>
  <si>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</si>
  <si>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</si>
  <si>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</si>
  <si>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</si>
  <si>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</si>
  <si>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</si>
  <si>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</si>
  <si>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</si>
  <si>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</si>
  <si>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</si>
  <si>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</si>
  <si>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</si>
  <si>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</si>
  <si>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</si>
  <si>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</si>
  <si>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</si>
  <si>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</si>
  <si>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</si>
  <si>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</si>
  <si>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</si>
  <si>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</si>
  <si>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</si>
  <si>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</si>
  <si>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</si>
  <si>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</si>
  <si>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</si>
  <si>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</si>
  <si>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</si>
  <si>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</si>
  <si>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</si>
  <si>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</si>
  <si>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</si>
  <si>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</si>
  <si>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</si>
  <si>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</si>
  <si>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</si>
  <si>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</si>
  <si>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</si>
  <si>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</si>
  <si>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</si>
  <si>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</si>
  <si>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</si>
  <si>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</si>
  <si>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</si>
  <si>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</si>
  <si>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</si>
  <si>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</si>
  <si>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</si>
  <si>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</si>
  <si>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</si>
  <si>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</si>
  <si>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</si>
  <si>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</si>
  <si>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</si>
  <si>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</si>
  <si>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</si>
  <si>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</si>
  <si>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</si>
  <si>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</si>
  <si>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</si>
  <si>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</si>
  <si>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</si>
  <si>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</si>
  <si>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</si>
  <si>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</si>
  <si>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</si>
  <si>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</si>
  <si>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</si>
  <si>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</si>
  <si>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</si>
  <si>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</si>
  <si>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</si>
  <si>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</si>
  <si>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</si>
  <si>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</si>
  <si>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</si>
  <si>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</si>
  <si>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</si>
  <si>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</si>
  <si>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</si>
  <si>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</si>
  <si>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</si>
  <si>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</si>
  <si>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</si>
  <si>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</si>
  <si>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</si>
  <si>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</si>
  <si>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</si>
  <si>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</si>
  <si>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</si>
  <si>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</si>
  <si>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</si>
  <si>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</si>
  <si>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</si>
  <si>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</si>
  <si>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</si>
  <si>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</si>
  <si>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</si>
  <si>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</si>
  <si>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</si>
  <si>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</si>
  <si>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</si>
  <si>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</si>
  <si>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</si>
  <si>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</si>
  <si>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</si>
  <si>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</si>
  <si>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</si>
  <si>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</si>
  <si>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</si>
  <si>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</si>
  <si>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</si>
  <si>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</si>
  <si>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</si>
  <si>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</si>
  <si>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</si>
  <si>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</si>
  <si>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</si>
  <si>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</si>
  <si>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</si>
  <si>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</si>
  <si>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</si>
  <si>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</si>
  <si>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</si>
  <si>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</si>
  <si>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</si>
  <si>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</si>
  <si>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</si>
  <si>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</si>
  <si>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</si>
  <si>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</si>
  <si>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</si>
  <si>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</si>
  <si>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</si>
  <si>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</si>
  <si>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</si>
  <si>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</si>
  <si>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</si>
  <si>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</si>
  <si>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</si>
  <si>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</si>
  <si>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</si>
  <si>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</si>
  <si>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</si>
  <si>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</si>
  <si>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</si>
  <si>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</si>
  <si>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</si>
  <si>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</si>
  <si>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</si>
  <si>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</si>
  <si>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</si>
  <si>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</si>
  <si>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</si>
  <si>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</si>
  <si>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</si>
  <si>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</si>
  <si>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</si>
  <si>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</si>
  <si>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</si>
  <si>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</si>
  <si>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</si>
  <si>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</si>
  <si>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</si>
  <si>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</si>
  <si>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</si>
  <si>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</si>
  <si>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</si>
  <si>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</si>
  <si>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</si>
  <si>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</si>
  <si>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</si>
  <si>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</si>
  <si>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</si>
  <si>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</si>
  <si>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</si>
  <si>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</si>
  <si>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</si>
  <si>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</si>
  <si>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</si>
  <si>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</si>
  <si>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</si>
  <si>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</si>
  <si>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</si>
  <si>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</si>
  <si>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</si>
  <si>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</si>
  <si>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</si>
  <si>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</si>
  <si>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</si>
  <si>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</si>
  <si>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</si>
  <si>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</si>
  <si>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</si>
  <si>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</si>
  <si>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</si>
  <si>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</si>
  <si>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</si>
  <si>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</si>
  <si>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</si>
  <si>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</si>
  <si>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</si>
  <si>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</si>
  <si>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</si>
  <si>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</si>
  <si>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</si>
  <si>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</si>
  <si>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</si>
  <si>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</si>
  <si>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</si>
  <si>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</si>
  <si>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</si>
  <si>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</si>
  <si>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</si>
  <si>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</si>
  <si>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</si>
  <si>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</si>
  <si>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</si>
  <si>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</si>
  <si>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</si>
  <si>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</si>
  <si>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</si>
  <si>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</si>
  <si>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</si>
  <si>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</si>
  <si>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</si>
  <si>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</si>
  <si>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</si>
  <si>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</si>
  <si>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</si>
  <si>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</si>
  <si>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</si>
  <si>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</si>
  <si>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</si>
  <si>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</si>
  <si>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</si>
  <si>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</si>
  <si>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</si>
  <si>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</si>
  <si>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</si>
  <si>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</si>
  <si>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</si>
  <si>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</si>
  <si>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</si>
  <si>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</si>
  <si>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</si>
  <si>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</si>
  <si>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</si>
  <si>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</si>
  <si>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</si>
  <si>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</si>
  <si>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</si>
  <si>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</si>
  <si>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</si>
  <si>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</si>
  <si>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</si>
  <si>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</si>
  <si>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</si>
  <si>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</si>
  <si>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</si>
  <si>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</si>
  <si>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</si>
  <si>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</si>
  <si>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</si>
  <si>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</si>
  <si>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</si>
  <si>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</si>
  <si>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</si>
  <si>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</si>
  <si>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</si>
  <si>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</si>
  <si>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</si>
  <si>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</si>
  <si>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</si>
  <si>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</si>
  <si>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</si>
  <si>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</si>
  <si>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</si>
  <si>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</si>
  <si>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</si>
  <si>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</si>
  <si>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</si>
  <si>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</si>
  <si>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</si>
  <si>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</si>
  <si>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</si>
  <si>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</si>
  <si>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</si>
  <si>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</si>
  <si>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</si>
  <si>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</si>
  <si>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</si>
  <si>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</si>
  <si>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</si>
  <si>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</si>
  <si>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</si>
  <si>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</si>
  <si>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</si>
  <si>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</si>
  <si>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</si>
  <si>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</si>
  <si>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</si>
  <si>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</si>
  <si>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</si>
  <si>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</si>
  <si>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</si>
  <si>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</si>
  <si>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</si>
  <si>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</si>
  <si>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</si>
  <si>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</si>
  <si>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</si>
  <si>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</si>
  <si>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</si>
  <si>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</si>
  <si>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</si>
  <si>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</si>
  <si>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</si>
  <si>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</si>
  <si>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</si>
  <si>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</si>
  <si>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</si>
  <si>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</si>
  <si>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</si>
  <si>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</si>
  <si>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</si>
  <si>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</si>
  <si>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</si>
  <si>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</si>
  <si>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</si>
  <si>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</si>
  <si>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</si>
  <si>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</si>
  <si>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</si>
  <si>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</si>
  <si>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</si>
  <si>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</si>
  <si>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</si>
  <si>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</si>
  <si>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</si>
  <si>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</si>
  <si>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</si>
  <si>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</si>
  <si>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</si>
  <si>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</si>
  <si>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</si>
  <si>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</si>
  <si>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</si>
  <si>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</si>
  <si>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</si>
  <si>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</si>
  <si>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</si>
  <si>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</si>
  <si>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</si>
  <si>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</si>
  <si>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</si>
  <si>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</si>
  <si>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</si>
  <si>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</si>
  <si>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</si>
  <si>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</si>
  <si>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</si>
  <si>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</si>
  <si>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</si>
  <si>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</si>
  <si>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</si>
  <si>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</si>
  <si>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</si>
  <si>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</si>
  <si>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</si>
  <si>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</si>
  <si>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</si>
  <si>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</si>
  <si>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</si>
  <si>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</si>
  <si>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</si>
  <si>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</si>
  <si>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</si>
  <si>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</si>
  <si>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</si>
  <si>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</si>
  <si>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</si>
  <si>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</si>
  <si>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</si>
  <si>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</si>
  <si>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</si>
  <si>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</si>
  <si>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</si>
  <si>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</si>
  <si>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</si>
  <si>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</si>
  <si>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</si>
  <si>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</si>
  <si>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</si>
  <si>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</si>
  <si>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</si>
  <si>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</si>
  <si>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</si>
  <si>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</si>
  <si>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</si>
  <si>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</si>
  <si>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</si>
  <si>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</si>
  <si>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</si>
  <si>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</si>
  <si>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</si>
  <si>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</si>
  <si>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</si>
  <si>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</si>
  <si>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</si>
  <si>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</si>
  <si>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</si>
  <si>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</si>
  <si>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</si>
  <si>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</si>
  <si>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</si>
  <si>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</si>
  <si>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</si>
  <si>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</si>
  <si>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</si>
  <si>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</si>
  <si>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</si>
  <si>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</si>
  <si>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</si>
  <si>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</si>
  <si>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</si>
  <si>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</si>
  <si>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</si>
  <si>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</si>
  <si>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</si>
  <si>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</si>
  <si>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</si>
  <si>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</si>
  <si>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</si>
  <si>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</si>
  <si>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</si>
  <si>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</si>
  <si>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</si>
  <si>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</si>
  <si>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</si>
  <si>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</si>
  <si>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</si>
  <si>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</si>
  <si>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</si>
  <si>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</si>
  <si>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</si>
  <si>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</si>
  <si>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</si>
  <si>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</si>
  <si>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</si>
  <si>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</si>
  <si>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</si>
  <si>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</si>
  <si>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</si>
  <si>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</si>
  <si>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</si>
  <si>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</si>
  <si>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</si>
  <si>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</si>
  <si>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</si>
  <si>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</si>
  <si>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</si>
  <si>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</si>
  <si>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</si>
  <si>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</si>
  <si>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</si>
  <si>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</si>
  <si>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</si>
  <si>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</si>
  <si>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</si>
  <si>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</si>
  <si>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</si>
  <si>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</si>
  <si>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</si>
  <si>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</si>
  <si>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</si>
  <si>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</si>
  <si>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</si>
  <si>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</si>
  <si>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</si>
  <si>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</si>
  <si>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</si>
  <si>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</si>
  <si>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</si>
  <si>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</si>
  <si>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</si>
  <si>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</si>
  <si>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</si>
  <si>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</si>
  <si>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</si>
  <si>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</si>
  <si>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</si>
  <si>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</si>
  <si>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</si>
  <si>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</si>
  <si>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</si>
  <si>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</si>
  <si>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</si>
  <si>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</si>
  <si>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</si>
  <si>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</si>
  <si>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</si>
  <si>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</si>
  <si>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</si>
  <si>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</si>
  <si>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</si>
  <si>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</si>
  <si>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</si>
  <si>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</si>
  <si>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</si>
  <si>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</si>
  <si>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</si>
  <si>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</si>
  <si>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</si>
  <si>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</si>
  <si>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</si>
  <si>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</si>
  <si>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</si>
  <si>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</si>
  <si>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</si>
  <si>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</si>
  <si>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</si>
  <si>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</si>
  <si>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</si>
  <si>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</si>
  <si>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</si>
  <si>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</si>
  <si>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</si>
  <si>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</si>
  <si>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</si>
  <si>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</si>
  <si>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</si>
  <si>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</si>
  <si>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</si>
  <si>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</si>
  <si>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</si>
  <si>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</si>
  <si>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</si>
  <si>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</si>
  <si>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</si>
  <si>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</si>
  <si>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</si>
  <si>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</si>
  <si>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</si>
  <si>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</si>
  <si>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</si>
  <si>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</si>
  <si>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</si>
  <si>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</si>
  <si>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</si>
  <si>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</si>
  <si>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</si>
  <si>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</si>
  <si>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</si>
  <si>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</si>
  <si>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</si>
  <si>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</si>
  <si>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</si>
  <si>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</si>
  <si>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</si>
  <si>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</si>
  <si>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</si>
  <si>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</si>
  <si>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</si>
  <si>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</si>
  <si>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</si>
  <si>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</si>
  <si>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</si>
  <si>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</si>
  <si>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</si>
  <si>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</si>
  <si>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</si>
  <si>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</si>
  <si>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</si>
  <si>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</si>
  <si>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</si>
  <si>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</si>
  <si>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</si>
  <si>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</si>
  <si>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</si>
  <si>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</si>
  <si>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</si>
  <si>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</si>
  <si>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</si>
  <si>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</si>
  <si>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</si>
  <si>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</si>
  <si>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</si>
  <si>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</si>
  <si>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</si>
  <si>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</si>
  <si>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</si>
  <si>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</si>
  <si>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</si>
  <si>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</si>
  <si>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</si>
  <si>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</si>
  <si>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</si>
  <si>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</si>
  <si>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</si>
  <si>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</si>
  <si>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</si>
  <si>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</si>
  <si>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</si>
  <si>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</si>
  <si>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</si>
  <si>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</si>
  <si>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</si>
  <si>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</si>
  <si>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</si>
  <si>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</si>
  <si>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</si>
  <si>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</si>
  <si>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</si>
  <si>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</si>
  <si>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</si>
  <si>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</si>
  <si>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</si>
  <si>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</si>
  <si>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</si>
  <si>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</si>
  <si>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</si>
  <si>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</si>
  <si>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</si>
  <si>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</si>
  <si>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</si>
  <si>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</si>
  <si>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</si>
  <si>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</si>
  <si>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</si>
  <si>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</si>
  <si>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</si>
  <si>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</si>
  <si>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</si>
  <si>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</si>
  <si>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</si>
  <si>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</si>
  <si>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</si>
  <si>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</si>
  <si>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</si>
  <si>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</si>
  <si>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</si>
  <si>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</si>
  <si>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</si>
  <si>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</si>
  <si>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</si>
  <si>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</si>
  <si>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</si>
  <si>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</si>
  <si>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</si>
  <si>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</si>
  <si>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</si>
  <si>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</si>
  <si>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</si>
  <si>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</si>
  <si>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</si>
  <si>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</si>
  <si>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</si>
  <si>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</si>
  <si>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</si>
  <si>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</si>
  <si>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</si>
  <si>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</si>
  <si>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</si>
  <si>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</si>
  <si>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</si>
  <si>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</si>
  <si>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</si>
  <si>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</si>
  <si>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</si>
  <si>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</si>
  <si>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</si>
  <si>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</si>
  <si>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</si>
  <si>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</si>
  <si>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</si>
  <si>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</si>
  <si>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</si>
  <si>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</si>
  <si>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</si>
  <si>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</si>
  <si>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</si>
  <si>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</si>
  <si>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</si>
  <si>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</si>
  <si>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</si>
  <si>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</si>
  <si>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</si>
  <si>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</si>
  <si>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</si>
  <si>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</si>
  <si>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</si>
  <si>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</si>
  <si>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</si>
  <si>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</si>
  <si>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</si>
  <si>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</si>
  <si>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</si>
  <si>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</si>
  <si>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</si>
  <si>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</si>
  <si>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</si>
  <si>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</si>
  <si>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</si>
  <si>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</si>
  <si>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</si>
  <si>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</si>
  <si>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</si>
  <si>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</si>
  <si>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</si>
  <si>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</si>
  <si>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</si>
  <si>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</si>
  <si>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</si>
  <si>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</si>
  <si>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</si>
  <si>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</si>
  <si>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</si>
  <si>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</si>
  <si>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</si>
  <si>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</si>
  <si>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</si>
  <si>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</si>
  <si>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</si>
  <si>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</si>
  <si>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</si>
  <si>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</si>
  <si>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</si>
  <si>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</si>
  <si>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</si>
  <si>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</si>
  <si>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</si>
  <si>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</si>
  <si>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</si>
  <si>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</si>
  <si>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</si>
  <si>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</si>
  <si>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</si>
  <si>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</si>
  <si>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</si>
  <si>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</si>
  <si>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</si>
  <si>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</si>
  <si>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</si>
  <si>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</si>
  <si>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</si>
  <si>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</si>
  <si>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</si>
  <si>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</si>
  <si>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</si>
  <si>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</si>
  <si>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</si>
  <si>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</si>
  <si>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</si>
  <si>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</si>
  <si>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</si>
  <si>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</si>
  <si>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</si>
  <si>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</si>
  <si>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</si>
  <si>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</si>
  <si>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</si>
  <si>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</si>
  <si>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</si>
  <si>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</si>
  <si>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</si>
  <si>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</si>
  <si>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</si>
  <si>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</si>
  <si>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</si>
  <si>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</si>
  <si>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</si>
  <si>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</si>
  <si>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</si>
  <si>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</si>
  <si>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</si>
  <si>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</si>
  <si>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</si>
  <si>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</si>
  <si>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</si>
  <si>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</si>
  <si>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</si>
  <si>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</si>
  <si>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</si>
  <si>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</si>
  <si>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</si>
  <si>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</si>
  <si>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</si>
  <si>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</si>
  <si>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</si>
  <si>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</si>
  <si>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</si>
  <si>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</si>
  <si>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</si>
  <si>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</si>
  <si>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</si>
  <si>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</si>
  <si>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</si>
  <si>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</si>
  <si>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</si>
  <si>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</si>
  <si>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</si>
  <si>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</si>
  <si>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</si>
  <si>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</si>
  <si>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</si>
  <si>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</si>
  <si>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</si>
  <si>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</si>
  <si>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</si>
  <si>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</si>
  <si>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</si>
  <si>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</si>
  <si>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</si>
  <si>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</si>
  <si>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</si>
  <si>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</si>
  <si>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</si>
  <si>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</si>
  <si>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</si>
  <si>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</si>
  <si>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</si>
  <si>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</si>
  <si>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</si>
  <si>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</si>
  <si>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</si>
  <si>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</si>
  <si>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</si>
  <si>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</si>
  <si>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</si>
  <si>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</si>
  <si>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</si>
  <si>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</si>
  <si>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</si>
  <si>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</si>
  <si>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</si>
  <si>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</si>
  <si>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</si>
  <si>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</si>
  <si>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</si>
  <si>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</si>
  <si>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</si>
  <si>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</si>
  <si>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</si>
  <si>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</si>
  <si>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</si>
  <si>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</si>
  <si>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</si>
  <si>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</si>
  <si>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</si>
  <si>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</si>
  <si>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</si>
  <si>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</si>
  <si>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</si>
  <si>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</si>
  <si>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</si>
  <si>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</si>
  <si>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</si>
  <si>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</si>
  <si>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</si>
  <si>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</si>
  <si>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</si>
  <si>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</si>
  <si>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</si>
  <si>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</si>
  <si>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</si>
  <si>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</si>
  <si>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</si>
  <si>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</si>
  <si>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</si>
  <si>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</si>
  <si>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</si>
  <si>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</si>
  <si>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</si>
  <si>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</si>
  <si>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</si>
  <si>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</si>
  <si>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</si>
  <si>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</si>
  <si>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</si>
  <si>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</si>
  <si>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</si>
  <si>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</si>
  <si>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</si>
  <si>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</si>
  <si>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</si>
  <si>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</si>
  <si>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</si>
  <si>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</si>
  <si>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</si>
  <si>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</si>
  <si>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</si>
  <si>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</si>
  <si>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</si>
  <si>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</si>
  <si>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</si>
  <si>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</si>
  <si>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</si>
  <si>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</si>
  <si>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</si>
  <si>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</si>
  <si>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</si>
  <si>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</si>
  <si>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</si>
  <si>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</si>
  <si>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</si>
  <si>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</si>
  <si>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</si>
  <si>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</si>
  <si>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</si>
  <si>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</si>
  <si>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</si>
  <si>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</si>
  <si>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</si>
  <si>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</si>
  <si>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</si>
  <si>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</si>
  <si>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</si>
  <si>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</si>
  <si>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</si>
  <si>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</si>
  <si>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</si>
  <si>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</si>
  <si>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</si>
  <si>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</si>
  <si>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</si>
  <si>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</si>
  <si>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</si>
  <si>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</si>
  <si>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</si>
  <si>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</si>
  <si>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</si>
  <si>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</si>
  <si>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</si>
  <si>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</si>
  <si>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</si>
  <si>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</si>
  <si>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</si>
  <si>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</si>
  <si>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</si>
  <si>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</si>
  <si>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</si>
  <si>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</si>
  <si>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</si>
  <si>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</si>
  <si>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</si>
  <si>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</si>
  <si>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</si>
  <si>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</si>
  <si>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</si>
  <si>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</si>
  <si>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</si>
  <si>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</si>
  <si>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</si>
  <si>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</si>
  <si>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</si>
  <si>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</si>
  <si>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</si>
  <si>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</si>
  <si>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</si>
  <si>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</si>
  <si>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</si>
  <si>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</si>
  <si>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</si>
  <si>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</si>
  <si>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</si>
  <si>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</si>
  <si>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</si>
  <si>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</si>
  <si>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</si>
  <si>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</si>
  <si>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</si>
  <si>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</si>
  <si>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</si>
  <si>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</si>
  <si>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</si>
  <si>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</si>
  <si>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</si>
  <si>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</si>
  <si>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</si>
  <si>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</si>
  <si>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</si>
  <si>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</si>
  <si>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</si>
  <si>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</si>
  <si>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</si>
  <si>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</si>
  <si>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</si>
  <si>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</si>
  <si>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</si>
  <si>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</si>
  <si>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</si>
  <si>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</si>
  <si>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</si>
  <si>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</si>
  <si>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</si>
  <si>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</si>
  <si>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</si>
  <si>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</si>
  <si>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</si>
  <si>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</si>
  <si>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</si>
  <si>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</si>
  <si>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</si>
  <si>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</si>
  <si>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</si>
  <si>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</si>
  <si>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</si>
  <si>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</si>
  <si>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</si>
  <si>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</si>
  <si>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</si>
  <si>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</si>
  <si>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</si>
  <si>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</si>
  <si>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</si>
  <si>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</si>
  <si>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</si>
  <si>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</si>
  <si>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</si>
  <si>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</si>
  <si>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</si>
  <si>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</si>
  <si>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</si>
  <si>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</si>
  <si>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</si>
  <si>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</si>
  <si>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</si>
  <si>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</si>
  <si>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</si>
  <si>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</si>
  <si>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</si>
  <si>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</si>
  <si>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</si>
  <si>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</si>
  <si>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</si>
  <si>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</si>
  <si>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</si>
  <si>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</si>
  <si>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</si>
  <si>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</si>
  <si>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</si>
  <si>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</si>
  <si>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</si>
  <si>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</si>
  <si>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</si>
  <si>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</si>
  <si>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</si>
  <si>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</si>
  <si>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</si>
  <si>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</si>
  <si>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</si>
  <si>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</si>
  <si>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</si>
  <si>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</si>
  <si>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</si>
  <si>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</si>
  <si>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</si>
  <si>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</si>
  <si>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</si>
  <si>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</si>
  <si>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</si>
  <si>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</si>
  <si>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</si>
  <si>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</si>
  <si>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</si>
  <si>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</si>
  <si>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</si>
  <si>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</si>
  <si>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</si>
  <si>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</si>
  <si>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</si>
  <si>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</si>
  <si>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</si>
  <si>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</si>
  <si>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</si>
  <si>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</si>
  <si>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</si>
  <si>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</si>
  <si>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</si>
  <si>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</si>
  <si>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</si>
  <si>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</si>
  <si>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</si>
  <si>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</si>
  <si>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</si>
  <si>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</si>
  <si>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</si>
  <si>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</si>
  <si>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</si>
  <si>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</si>
  <si>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</si>
  <si>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</si>
  <si>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</si>
  <si>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</si>
  <si>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</si>
  <si>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</si>
  <si>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</si>
  <si>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</si>
  <si>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</si>
  <si>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</si>
  <si>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</si>
  <si>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</si>
  <si>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</si>
  <si>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</si>
  <si>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</si>
  <si>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</si>
  <si>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</si>
  <si>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</si>
  <si>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</si>
  <si>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</si>
  <si>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</si>
  <si>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</si>
  <si>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</si>
  <si>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</si>
  <si>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</si>
  <si>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</si>
  <si>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</si>
  <si>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</si>
  <si>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</si>
  <si>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</si>
  <si>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</si>
  <si>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</si>
  <si>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</si>
  <si>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</si>
  <si>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</si>
  <si>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</si>
  <si>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</si>
  <si>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</si>
  <si>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</si>
  <si>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</si>
  <si>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</si>
  <si>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</si>
  <si>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</si>
  <si>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</si>
  <si>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</si>
  <si>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</si>
  <si>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</si>
  <si>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</si>
  <si>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</si>
  <si>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</si>
  <si>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</si>
  <si>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</si>
  <si>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</si>
  <si>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</si>
  <si>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</si>
  <si>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</si>
  <si>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</si>
  <si>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</si>
  <si>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</si>
  <si>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</si>
  <si>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</si>
  <si>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</si>
  <si>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</si>
  <si>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</si>
  <si>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</si>
  <si>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</si>
  <si>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</si>
  <si>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</si>
  <si>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</si>
  <si>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</si>
  <si>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</si>
  <si>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</si>
  <si>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</si>
  <si>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</si>
  <si>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</si>
  <si>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</si>
  <si>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</si>
  <si>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</si>
  <si>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</si>
  <si>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</si>
  <si>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</si>
  <si>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</si>
  <si>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</si>
  <si>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</si>
  <si>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</si>
  <si>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</si>
  <si>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</si>
  <si>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</si>
  <si>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</si>
  <si>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</si>
  <si>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</si>
  <si>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</si>
  <si>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</si>
  <si>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</si>
  <si>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</si>
  <si>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</si>
  <si>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</si>
  <si>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</si>
  <si>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</si>
  <si>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</si>
  <si>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</si>
  <si>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</si>
  <si>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</si>
  <si>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</si>
  <si>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</si>
  <si>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</si>
  <si>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</si>
  <si>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</si>
  <si>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</si>
  <si>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</si>
  <si>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</si>
  <si>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</si>
  <si>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</si>
  <si>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</si>
  <si>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</si>
  <si>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</si>
  <si>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</si>
  <si>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</si>
  <si>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</si>
  <si>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</si>
  <si>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</si>
  <si>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</si>
  <si>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</si>
  <si>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</si>
  <si>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</si>
  <si>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</si>
  <si>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</si>
  <si>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</si>
  <si>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</si>
  <si>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</si>
  <si>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</si>
  <si>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</si>
  <si>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</si>
  <si>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</si>
  <si>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</si>
  <si>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</si>
  <si>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</si>
  <si>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</si>
  <si>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</si>
  <si>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</si>
  <si>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</si>
  <si>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</si>
  <si>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</si>
  <si>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</si>
  <si>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</si>
  <si>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</si>
  <si>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</si>
  <si>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</si>
  <si>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</si>
  <si>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</si>
  <si>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</si>
  <si>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</si>
  <si>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</si>
  <si>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</si>
  <si>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</si>
  <si>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</si>
  <si>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</si>
  <si>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</si>
  <si>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</si>
  <si>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</si>
  <si>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</si>
  <si>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</si>
  <si>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</si>
  <si>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</si>
  <si>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</si>
  <si>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</si>
  <si>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</si>
  <si>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</si>
  <si>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</si>
  <si>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</si>
  <si>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</si>
  <si>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</si>
  <si>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</si>
  <si>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</si>
  <si>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</si>
  <si>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</si>
  <si>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</si>
  <si>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</si>
  <si>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</si>
  <si>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</si>
  <si>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</si>
  <si>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</si>
  <si>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</si>
  <si>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</si>
  <si>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</si>
  <si>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</si>
  <si>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</si>
  <si>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</si>
  <si>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</si>
  <si>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</si>
  <si>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</si>
  <si>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</si>
  <si>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</si>
  <si>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</si>
  <si>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</si>
  <si>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</si>
  <si>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</si>
  <si>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</si>
  <si>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</si>
  <si>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</si>
  <si>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</si>
  <si>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</si>
  <si>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</si>
  <si>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</si>
  <si>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</si>
  <si>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</si>
  <si>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</si>
  <si>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</si>
  <si>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</si>
  <si>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</si>
  <si>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</si>
  <si>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</si>
  <si>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</si>
  <si>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</si>
  <si>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</si>
  <si>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</si>
  <si>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</si>
  <si>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</si>
  <si>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</si>
  <si>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</si>
  <si>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</si>
  <si>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</si>
  <si>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</si>
  <si>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</si>
  <si>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</si>
  <si>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</si>
  <si>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</si>
  <si>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</si>
  <si>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</si>
  <si>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</si>
  <si>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</si>
  <si>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</si>
  <si>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</si>
  <si>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</si>
  <si>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</si>
  <si>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</si>
  <si>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</si>
  <si>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</si>
  <si>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</si>
  <si>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</si>
  <si>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</si>
  <si>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</si>
  <si>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</si>
  <si>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</si>
  <si>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</si>
  <si>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</si>
  <si>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</si>
  <si>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</si>
  <si>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</si>
  <si>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</si>
  <si>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</si>
  <si>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</si>
  <si>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</si>
  <si>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</si>
  <si>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</si>
  <si>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</si>
  <si>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</si>
  <si>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</si>
  <si>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</si>
  <si>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</si>
  <si>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</si>
  <si>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</si>
  <si>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</si>
  <si>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</si>
  <si>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</si>
  <si>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</si>
  <si>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</si>
  <si>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</si>
  <si>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</si>
  <si>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</si>
  <si>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</si>
  <si>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</si>
  <si>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</si>
  <si>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</si>
  <si>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</si>
  <si>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</si>
  <si>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</si>
  <si>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</si>
  <si>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</si>
  <si>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</si>
  <si>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</si>
  <si>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</si>
  <si>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</si>
  <si>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</si>
  <si>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</si>
  <si>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</si>
  <si>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</si>
  <si>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</si>
  <si>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</si>
  <si>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</si>
  <si>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</si>
  <si>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</si>
  <si>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</si>
  <si>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</si>
  <si>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</si>
  <si>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</si>
  <si>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</si>
  <si>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</si>
  <si>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</si>
  <si>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</si>
  <si>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</si>
  <si>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</si>
  <si>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</si>
  <si>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</si>
  <si>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</si>
  <si>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</si>
  <si>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</si>
  <si>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</si>
  <si>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</si>
  <si>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</si>
  <si>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</si>
  <si>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</si>
  <si>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</si>
  <si>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</si>
  <si>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</si>
  <si>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</si>
  <si>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</si>
  <si>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</si>
  <si>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</si>
  <si>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</si>
  <si>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</si>
  <si>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</si>
  <si>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</si>
  <si>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</si>
  <si>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</si>
  <si>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</si>
  <si>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</si>
  <si>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</si>
  <si>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</si>
  <si>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</si>
  <si>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</si>
  <si>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</si>
  <si>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</si>
  <si>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</si>
  <si>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</si>
  <si>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</si>
  <si>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</si>
  <si>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</si>
  <si>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</si>
  <si>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</si>
  <si>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</si>
  <si>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</si>
  <si>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</si>
  <si>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</si>
  <si>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</si>
  <si>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</si>
  <si>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</si>
  <si>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</si>
  <si>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</si>
  <si>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</si>
  <si>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</si>
  <si>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</si>
  <si>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</si>
  <si>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</si>
  <si>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</si>
  <si>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</si>
  <si>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</si>
  <si>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</si>
  <si>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</si>
  <si>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</si>
  <si>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</si>
  <si>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</si>
  <si>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</si>
  <si>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</si>
  <si>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</si>
  <si>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</si>
  <si>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</si>
  <si>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</si>
  <si>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</si>
  <si>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</si>
  <si>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</si>
  <si>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</si>
  <si>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</si>
  <si>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</si>
  <si>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</si>
  <si>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</si>
  <si>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</si>
  <si>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</si>
  <si>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</si>
  <si>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</si>
  <si>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</si>
  <si>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</si>
  <si>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</si>
  <si>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</si>
  <si>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</si>
  <si>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</si>
  <si>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</si>
  <si>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</si>
  <si>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</si>
  <si>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</si>
  <si>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</si>
  <si>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</si>
  <si>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</si>
  <si>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</si>
  <si>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</si>
  <si>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</si>
  <si>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</si>
  <si>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</si>
  <si>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</si>
  <si>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</si>
  <si>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</si>
  <si>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</si>
  <si>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</si>
  <si>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</si>
  <si>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</si>
  <si>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</si>
  <si>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</si>
  <si>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</si>
  <si>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</si>
  <si>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</si>
  <si>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</si>
  <si>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</si>
  <si>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</si>
  <si>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</si>
  <si>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</si>
  <si>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</si>
  <si>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</si>
  <si>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</si>
  <si>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</si>
  <si>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</si>
  <si>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</si>
  <si>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</si>
  <si>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</si>
  <si>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</si>
  <si>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</si>
  <si>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</si>
  <si>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</si>
  <si>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</si>
  <si>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</si>
  <si>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</si>
  <si>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</si>
  <si>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</si>
  <si>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</si>
  <si>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</si>
  <si>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</si>
  <si>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</si>
  <si>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</si>
  <si>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</si>
  <si>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</si>
  <si>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</si>
  <si>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</si>
  <si>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</si>
  <si>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</si>
  <si>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</si>
  <si>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</si>
  <si>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</si>
  <si>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</si>
  <si>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</si>
  <si>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</si>
  <si>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</si>
  <si>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</si>
  <si>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</si>
  <si>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</si>
  <si>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</si>
  <si>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</si>
  <si>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</si>
  <si>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</si>
  <si>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</si>
  <si>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</si>
  <si>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</si>
  <si>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</si>
  <si>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</si>
  <si>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</si>
  <si>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</si>
  <si>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</si>
  <si>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</si>
  <si>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</si>
  <si>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</si>
  <si>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</si>
  <si>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</si>
  <si>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</si>
  <si>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</si>
  <si>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</si>
  <si>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</si>
  <si>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</si>
  <si>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</si>
  <si>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</si>
  <si>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</si>
  <si>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</si>
  <si>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</si>
  <si>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</si>
  <si>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</si>
  <si>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</si>
  <si>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</si>
  <si>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</si>
  <si>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</si>
  <si>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</si>
  <si>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</si>
  <si>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</si>
  <si>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</si>
  <si>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</si>
  <si>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</si>
  <si>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</si>
  <si>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</si>
  <si>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</si>
  <si>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</si>
  <si>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</si>
  <si>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</si>
  <si>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</si>
  <si>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</si>
  <si>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</si>
  <si>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</si>
  <si>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</si>
  <si>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</si>
  <si>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</si>
  <si>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</si>
  <si>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</si>
  <si>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</si>
  <si>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</si>
  <si>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</si>
  <si>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</si>
  <si>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</si>
  <si>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</si>
  <si>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</si>
  <si>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</si>
  <si>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</si>
  <si>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</si>
  <si>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</si>
  <si>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</si>
  <si>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</si>
  <si>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</si>
  <si>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</si>
  <si>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</si>
  <si>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</si>
  <si>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</si>
  <si>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</si>
  <si>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</si>
  <si>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</si>
  <si>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</si>
  <si>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</si>
  <si>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</si>
  <si>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</si>
  <si>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</si>
  <si>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</si>
  <si>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</si>
  <si>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</si>
  <si>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</si>
  <si>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</si>
  <si>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</si>
  <si>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</si>
  <si>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</si>
  <si>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</si>
  <si>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</si>
  <si>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</si>
  <si>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</si>
  <si>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</si>
  <si>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</si>
  <si>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</si>
  <si>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</si>
  <si>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</si>
  <si>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</si>
  <si>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</si>
  <si>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</si>
  <si>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</si>
  <si>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</si>
  <si>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</si>
  <si>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</si>
  <si>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</si>
  <si>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</si>
  <si>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</si>
  <si>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</si>
  <si>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</si>
  <si>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</si>
  <si>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</si>
  <si>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</si>
  <si>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</si>
  <si>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</si>
  <si>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</si>
  <si>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</si>
  <si>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</si>
  <si>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</si>
  <si>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</si>
  <si>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</si>
  <si>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</si>
  <si>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</si>
  <si>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</si>
  <si>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</si>
  <si>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</si>
  <si>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</si>
  <si>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</si>
  <si>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</si>
  <si>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</si>
  <si>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</si>
  <si>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</si>
  <si>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</si>
  <si>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</si>
  <si>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</si>
  <si>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</si>
  <si>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</si>
  <si>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</si>
  <si>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</si>
  <si>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</si>
  <si>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</si>
  <si>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</si>
  <si>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</si>
  <si>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</si>
  <si>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</si>
  <si>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</si>
  <si>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</si>
  <si>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</si>
  <si>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</si>
  <si>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</si>
  <si>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</si>
  <si>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</si>
  <si>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</si>
  <si>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</si>
  <si>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</si>
  <si>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</si>
  <si>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</si>
  <si>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</si>
  <si>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</si>
  <si>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</si>
  <si>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</si>
  <si>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</si>
  <si>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</si>
  <si>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</si>
  <si>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</si>
  <si>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</si>
  <si>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</si>
  <si>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</si>
  <si>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</si>
  <si>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</si>
  <si>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</si>
  <si>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</si>
  <si>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</si>
  <si>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</si>
  <si>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</si>
  <si>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</si>
  <si>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</si>
  <si>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</si>
  <si>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</si>
  <si>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</si>
  <si>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</si>
  <si>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</si>
  <si>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</si>
  <si>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</si>
  <si>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</si>
  <si>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</si>
  <si>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</si>
  <si>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</si>
  <si>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</si>
  <si>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</si>
  <si>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</si>
  <si>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</si>
  <si>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</si>
  <si>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</si>
  <si>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</si>
  <si>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</si>
  <si>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</si>
  <si>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</si>
  <si>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</si>
  <si>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</si>
  <si>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</si>
  <si>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</si>
  <si>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</si>
  <si>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</si>
  <si>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</si>
  <si>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</si>
  <si>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</si>
  <si>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</si>
  <si>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</si>
  <si>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</si>
  <si>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</si>
  <si>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</si>
  <si>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</si>
  <si>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</si>
  <si>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</si>
  <si>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</si>
  <si>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</si>
  <si>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</si>
  <si>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</si>
  <si>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</si>
  <si>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</si>
  <si>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</si>
  <si>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</si>
  <si>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</si>
  <si>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</si>
  <si>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</si>
  <si>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</si>
  <si>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</si>
  <si>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</si>
  <si>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</si>
  <si>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</si>
  <si>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</si>
  <si>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</si>
  <si>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</si>
  <si>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</si>
  <si>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</si>
  <si>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</si>
  <si>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</si>
  <si>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</si>
  <si>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</si>
  <si>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</si>
  <si>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</si>
  <si>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</si>
  <si>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</si>
  <si>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</si>
  <si>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</si>
  <si>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</si>
  <si>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</si>
  <si>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</si>
  <si>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</si>
  <si>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</si>
  <si>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</si>
  <si>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</si>
  <si>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</si>
  <si>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</si>
  <si>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</si>
  <si>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</si>
  <si>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</si>
  <si>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</si>
  <si>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</si>
  <si>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</si>
  <si>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</si>
  <si>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</si>
  <si>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</si>
  <si>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</si>
  <si>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</si>
  <si>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</si>
  <si>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</si>
  <si>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</si>
  <si>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</si>
  <si>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</si>
  <si>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</si>
  <si>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</si>
  <si>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</si>
  <si>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</si>
  <si>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</si>
  <si>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</si>
  <si>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</si>
  <si>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</si>
  <si>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</si>
  <si>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</si>
  <si>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</si>
  <si>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</si>
  <si>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</si>
  <si>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</si>
  <si>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</si>
  <si>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</si>
  <si>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</si>
  <si>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</si>
  <si>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</si>
  <si>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</si>
  <si>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</si>
  <si>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</si>
  <si>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</si>
  <si>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</si>
  <si>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</si>
  <si>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</si>
  <si>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</si>
  <si>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</si>
  <si>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</si>
  <si>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</si>
  <si>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</si>
  <si>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</si>
  <si>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</si>
  <si>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</si>
  <si>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</si>
  <si>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</si>
  <si>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</si>
  <si>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</si>
  <si>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</si>
  <si>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</si>
  <si>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</si>
  <si>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</si>
  <si>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</si>
  <si>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</si>
  <si>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</si>
  <si>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</si>
  <si>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</si>
  <si>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</si>
  <si>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</si>
  <si>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</si>
  <si>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</si>
  <si>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</si>
  <si>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</si>
  <si>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</si>
  <si>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</si>
  <si>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</si>
  <si>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</si>
  <si>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</si>
  <si>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</si>
  <si>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</si>
  <si>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</si>
  <si>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</si>
  <si>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</si>
  <si>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</si>
  <si>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</si>
  <si>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</si>
  <si>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</si>
  <si>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</si>
  <si>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</si>
  <si>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</si>
  <si>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</si>
  <si>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</si>
  <si>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</si>
  <si>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</si>
  <si>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</si>
  <si>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</si>
  <si>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</si>
  <si>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</si>
  <si>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</si>
  <si>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</si>
  <si>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</si>
  <si>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</si>
  <si>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</si>
  <si>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</si>
  <si>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</si>
  <si>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</si>
  <si>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</si>
  <si>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</si>
  <si>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</si>
  <si>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</si>
  <si>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</si>
  <si>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</si>
  <si>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</si>
  <si>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</si>
  <si>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</si>
  <si>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</si>
  <si>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</si>
  <si>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</si>
  <si>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</si>
  <si>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</si>
  <si>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</si>
  <si>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</si>
  <si>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</si>
  <si>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</si>
  <si>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</si>
  <si>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</si>
  <si>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</si>
  <si>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</si>
  <si>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</si>
  <si>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</si>
  <si>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</si>
  <si>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</si>
  <si>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</si>
  <si>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</si>
  <si>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</si>
  <si>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</si>
  <si>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</si>
  <si>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</si>
  <si>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</si>
  <si>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</si>
  <si>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</si>
  <si>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</si>
  <si>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</si>
  <si>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</si>
  <si>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</si>
  <si>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</si>
  <si>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</si>
  <si>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</si>
  <si>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</si>
  <si>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</si>
  <si>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</si>
  <si>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</si>
  <si>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</si>
  <si>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</si>
  <si>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</si>
  <si>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</si>
  <si>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</si>
  <si>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</si>
  <si>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</si>
  <si>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</si>
  <si>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</si>
  <si>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</si>
  <si>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</si>
  <si>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</si>
  <si>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</si>
  <si>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</si>
  <si>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</si>
  <si>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</si>
  <si>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</si>
  <si>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</si>
  <si>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</si>
  <si>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</si>
  <si>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</si>
  <si>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</si>
  <si>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</si>
  <si>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</si>
  <si>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</si>
  <si>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</si>
  <si>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</si>
  <si>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</si>
  <si>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</si>
  <si>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</si>
  <si>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</si>
  <si>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</si>
  <si>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</si>
  <si>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</si>
  <si>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</si>
  <si>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</si>
  <si>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</si>
  <si>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</si>
  <si>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</si>
  <si>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</si>
  <si>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</si>
  <si>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</si>
  <si>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</si>
  <si>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</si>
  <si>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</si>
  <si>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</si>
  <si>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</si>
  <si>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</si>
  <si>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</si>
  <si>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</si>
  <si>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</si>
  <si>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</si>
  <si>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</si>
  <si>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</si>
  <si>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</si>
  <si>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</si>
  <si>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</si>
  <si>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</si>
  <si>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</si>
  <si>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</si>
  <si>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</si>
  <si>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</si>
  <si>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</si>
  <si>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</si>
  <si>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</si>
  <si>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</si>
  <si>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</si>
  <si>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</si>
  <si>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</si>
  <si>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</si>
  <si>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</si>
  <si>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</si>
  <si>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</si>
  <si>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</si>
  <si>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</si>
  <si>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</si>
  <si>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</si>
  <si>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</si>
  <si>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</si>
  <si>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</si>
  <si>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</si>
  <si>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</si>
  <si>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</si>
  <si>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</si>
  <si>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</si>
  <si>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</si>
  <si>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</si>
  <si>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</si>
  <si>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</si>
  <si>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</si>
  <si>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</si>
  <si>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</si>
  <si>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</si>
  <si>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</si>
  <si>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</si>
  <si>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</si>
  <si>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</si>
  <si>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</si>
  <si>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</si>
  <si>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</si>
  <si>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</si>
  <si>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</si>
  <si>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</si>
  <si>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</si>
  <si>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</si>
  <si>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</si>
  <si>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</si>
  <si>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</si>
  <si>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</si>
  <si>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</si>
  <si>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</si>
  <si>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</si>
  <si>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</si>
  <si>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</si>
  <si>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</si>
  <si>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</si>
  <si>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</si>
  <si>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</si>
  <si>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</si>
  <si>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</si>
  <si>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</si>
  <si>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</si>
  <si>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</si>
  <si>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</si>
  <si>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</si>
  <si>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</si>
  <si>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</si>
  <si>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</si>
  <si>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</si>
  <si>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</si>
  <si>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</si>
  <si>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</si>
  <si>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</si>
  <si>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</si>
  <si>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</si>
  <si>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</si>
  <si>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</si>
  <si>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</si>
  <si>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</si>
  <si>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</si>
  <si>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</si>
  <si>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</si>
  <si>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</si>
  <si>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</si>
  <si>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</si>
  <si>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</si>
  <si>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</si>
  <si>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</si>
  <si>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</si>
  <si>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</si>
  <si>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</si>
  <si>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</si>
  <si>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</si>
  <si>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</si>
  <si>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</si>
  <si>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</si>
  <si>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</si>
  <si>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</si>
  <si>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</si>
  <si>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</si>
  <si>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</si>
  <si>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</si>
  <si>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</si>
  <si>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</si>
  <si>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</si>
  <si>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</si>
  <si>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</si>
  <si>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</si>
  <si>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</si>
  <si>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</si>
  <si>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</si>
  <si>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</si>
  <si>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</si>
  <si>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</si>
  <si>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</si>
  <si>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</si>
  <si>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</si>
  <si>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</si>
  <si>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</si>
  <si>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</si>
  <si>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</si>
  <si>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</si>
  <si>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</si>
  <si>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</si>
  <si>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</si>
  <si>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</si>
  <si>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</si>
  <si>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</si>
  <si>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</si>
  <si>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</si>
  <si>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</si>
  <si>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</si>
  <si>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</si>
  <si>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</si>
  <si>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</si>
  <si>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</si>
  <si>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</si>
  <si>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</si>
  <si>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</si>
  <si>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</si>
  <si>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</si>
  <si>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</si>
  <si>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</si>
  <si>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</si>
  <si>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</si>
  <si>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</si>
  <si>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</si>
  <si>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</si>
  <si>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</si>
  <si>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</si>
  <si>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</si>
  <si>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</si>
  <si>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</si>
  <si>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</si>
  <si>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</si>
  <si>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</si>
  <si>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</si>
  <si>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</si>
  <si>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</si>
  <si>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</si>
  <si>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</si>
  <si>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</si>
  <si>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</si>
  <si>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</si>
  <si>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</si>
  <si>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</si>
  <si>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</si>
  <si>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</si>
  <si>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</si>
  <si>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</si>
  <si>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</si>
  <si>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</si>
  <si>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</si>
  <si>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</si>
  <si>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</si>
  <si>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</si>
  <si>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</si>
  <si>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</si>
  <si>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</si>
  <si>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</si>
  <si>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</si>
  <si>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</si>
  <si>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</si>
  <si>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</si>
  <si>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</si>
  <si>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</si>
  <si>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</si>
  <si>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</si>
  <si>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</si>
  <si>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</si>
  <si>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</si>
  <si>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</si>
  <si>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</si>
  <si>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</si>
  <si>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</si>
  <si>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</si>
  <si>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</si>
  <si>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</si>
  <si>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</si>
  <si>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</si>
  <si>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</si>
  <si>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</si>
  <si>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</si>
  <si>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</si>
  <si>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</si>
  <si>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</si>
  <si>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</si>
  <si>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</si>
  <si>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</si>
  <si>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</si>
  <si>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</si>
  <si>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</si>
  <si>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</si>
  <si>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</si>
  <si>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</si>
  <si>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</si>
  <si>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</si>
  <si>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</si>
  <si>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</si>
  <si>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</si>
  <si>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</si>
  <si>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</si>
  <si>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</si>
  <si>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</si>
  <si>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</si>
  <si>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</si>
  <si>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</si>
  <si>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</si>
  <si>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</si>
  <si>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</si>
  <si>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</si>
  <si>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</si>
  <si>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</si>
  <si>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</si>
  <si>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</si>
  <si>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</si>
  <si>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</si>
  <si>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</si>
  <si>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</si>
  <si>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</si>
  <si>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</si>
  <si>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</si>
  <si>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</si>
  <si>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</si>
  <si>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</si>
  <si>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</si>
  <si>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</si>
  <si>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</si>
  <si>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</si>
  <si>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</si>
  <si>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</si>
  <si>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</si>
  <si>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</si>
  <si>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</si>
  <si>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</si>
  <si>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</si>
  <si>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</si>
  <si>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</si>
  <si>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</si>
  <si>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</si>
  <si>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</si>
  <si>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</si>
  <si>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</si>
  <si>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</si>
  <si>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</si>
  <si>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</si>
  <si>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</si>
  <si>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</si>
  <si>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</si>
  <si>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</si>
  <si>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</si>
  <si>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</si>
  <si>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</si>
  <si>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</si>
  <si>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</si>
  <si>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</si>
  <si>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</si>
  <si>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</si>
  <si>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</si>
  <si>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</si>
  <si>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</si>
  <si>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</si>
  <si>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</si>
  <si>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</si>
  <si>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</si>
  <si>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</si>
  <si>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</si>
  <si>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</si>
  <si>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</si>
  <si>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</si>
  <si>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</si>
  <si>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</si>
  <si>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</si>
  <si>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</si>
  <si>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</si>
  <si>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</si>
  <si>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</si>
  <si>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</si>
  <si>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</si>
  <si>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</si>
  <si>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</si>
  <si>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</si>
  <si>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</si>
  <si>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</si>
  <si>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</si>
  <si>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</si>
  <si>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</si>
  <si>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</si>
  <si>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</si>
  <si>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</si>
  <si>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</si>
  <si>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</si>
  <si>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</si>
  <si>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</si>
  <si>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</si>
  <si>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</si>
  <si>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</si>
  <si>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</si>
  <si>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</si>
  <si>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</si>
  <si>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</si>
  <si>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</si>
  <si>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</si>
  <si>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</si>
  <si>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</si>
  <si>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</si>
  <si>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</si>
  <si>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</si>
  <si>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</si>
  <si>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</si>
  <si>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</si>
  <si>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</si>
  <si>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</si>
  <si>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</si>
  <si>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</si>
  <si>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</si>
  <si>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</si>
  <si>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</si>
  <si>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</si>
  <si>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</si>
  <si>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</si>
  <si>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</si>
  <si>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</si>
  <si>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</si>
  <si>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</si>
  <si>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</si>
  <si>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</si>
  <si>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</si>
  <si>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</si>
  <si>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</si>
  <si>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</si>
  <si>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</si>
  <si>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</si>
  <si>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</si>
  <si>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</si>
  <si>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</si>
  <si>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</si>
  <si>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</si>
  <si>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</si>
  <si>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</si>
  <si>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</si>
  <si>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</si>
  <si>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</si>
  <si>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</si>
  <si>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</si>
  <si>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</si>
  <si>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</si>
  <si>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</si>
  <si>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</si>
  <si>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</si>
  <si>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</si>
  <si>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</si>
  <si>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</si>
  <si>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</si>
  <si>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</si>
  <si>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</si>
  <si>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</si>
  <si>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</si>
  <si>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</si>
  <si>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</si>
  <si>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</si>
  <si>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</si>
  <si>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</si>
  <si>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</si>
  <si>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</si>
  <si>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</si>
  <si>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</si>
  <si>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</si>
  <si>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</si>
  <si>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</si>
  <si>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</si>
  <si>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</si>
  <si>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</si>
  <si>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</si>
  <si>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</si>
  <si>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</si>
  <si>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</si>
  <si>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</si>
  <si>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</si>
  <si>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</si>
  <si>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</si>
  <si>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</si>
  <si>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</si>
  <si>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</si>
  <si>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</si>
  <si>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</si>
  <si>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</si>
  <si>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</si>
  <si>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</si>
  <si>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</si>
  <si>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</si>
  <si>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</si>
  <si>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</si>
  <si>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</si>
  <si>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</si>
  <si>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</si>
  <si>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</si>
  <si>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</si>
  <si>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</si>
  <si>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</si>
  <si>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</si>
  <si>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</si>
  <si>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</si>
  <si>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</si>
  <si>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</si>
  <si>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</si>
  <si>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</si>
  <si>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</si>
  <si>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</si>
  <si>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</si>
  <si>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</si>
  <si>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</si>
  <si>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</si>
  <si>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</si>
  <si>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</si>
  <si>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</si>
  <si>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</si>
  <si>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</si>
  <si>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</si>
  <si>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</si>
  <si>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</si>
  <si>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</si>
  <si>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</si>
  <si>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</si>
  <si>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</si>
  <si>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</si>
  <si>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</si>
  <si>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</si>
  <si>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</si>
  <si>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</si>
  <si>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</si>
  <si>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</si>
  <si>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</si>
  <si>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</si>
  <si>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</si>
  <si>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</si>
  <si>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</si>
  <si>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</si>
  <si>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</si>
  <si>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</si>
  <si>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</si>
  <si>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</si>
  <si>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</si>
  <si>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</si>
  <si>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</si>
  <si>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</si>
  <si>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</si>
  <si>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</si>
  <si>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</si>
  <si>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</si>
  <si>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</si>
  <si>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</si>
  <si>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</si>
  <si>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</si>
  <si>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</si>
  <si>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</si>
  <si>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</si>
  <si>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</si>
  <si>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</si>
  <si>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</si>
  <si>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</si>
  <si>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</si>
  <si>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</si>
  <si>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</si>
  <si>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</si>
  <si>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</si>
  <si>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</si>
  <si>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</si>
  <si>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</si>
  <si>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</si>
  <si>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</si>
  <si>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</si>
  <si>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</si>
  <si>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</si>
  <si>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</si>
  <si>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</si>
  <si>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</si>
  <si>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</si>
  <si>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</si>
  <si>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</si>
  <si>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</si>
  <si>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</si>
  <si>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</si>
  <si>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</si>
  <si>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</si>
  <si>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</si>
  <si>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</si>
  <si>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</si>
  <si>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</si>
  <si>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</si>
  <si>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</si>
  <si>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</si>
  <si>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</si>
  <si>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</si>
  <si>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</si>
  <si>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</si>
  <si>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</si>
  <si>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</si>
  <si>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</si>
  <si>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</si>
  <si>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</si>
  <si>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</si>
  <si>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</si>
  <si>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</si>
  <si>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</si>
  <si>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</si>
  <si>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</si>
  <si>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</si>
  <si>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</si>
  <si>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</si>
  <si>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</si>
  <si>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</si>
  <si>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</si>
  <si>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</si>
  <si>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</si>
  <si>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</si>
  <si>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</si>
  <si>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</si>
  <si>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</si>
  <si>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</si>
  <si>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</si>
  <si>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</si>
  <si>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</si>
  <si>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</si>
  <si>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</si>
  <si>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</si>
  <si>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</si>
  <si>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</si>
  <si>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</si>
  <si>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</si>
  <si>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</si>
  <si>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</si>
  <si>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</si>
  <si>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</si>
  <si>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</si>
  <si>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</si>
  <si>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</si>
  <si>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</si>
  <si>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</si>
  <si>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</si>
  <si>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</si>
  <si>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</si>
  <si>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</si>
  <si>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</si>
  <si>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</si>
  <si>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</si>
  <si>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</si>
  <si>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</si>
  <si>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</si>
  <si>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</si>
  <si>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</si>
  <si>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</si>
  <si>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</si>
  <si>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</si>
  <si>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</si>
  <si>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</si>
  <si>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</si>
  <si>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</si>
  <si>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</si>
  <si>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</si>
  <si>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</si>
  <si>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</si>
  <si>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</si>
  <si>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</si>
  <si>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</si>
  <si>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</si>
  <si>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</si>
  <si>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</si>
  <si>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</si>
  <si>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</si>
  <si>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</si>
  <si>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</si>
  <si>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</si>
  <si>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</si>
  <si>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</si>
  <si>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</si>
  <si>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</si>
  <si>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</si>
  <si>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</si>
  <si>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</si>
  <si>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</si>
  <si>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</si>
  <si>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</si>
  <si>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</si>
  <si>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</si>
  <si>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</si>
  <si>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</si>
  <si>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</si>
  <si>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</si>
  <si>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</si>
  <si>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</si>
  <si>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</si>
  <si>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</si>
  <si>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</si>
  <si>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</si>
  <si>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</si>
  <si>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</si>
  <si>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</si>
  <si>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</si>
  <si>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</si>
  <si>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</si>
  <si>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</si>
  <si>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</si>
  <si>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</si>
  <si>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</si>
  <si>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</si>
  <si>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</si>
  <si>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</si>
  <si>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</si>
  <si>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</si>
  <si>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</si>
  <si>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</si>
  <si>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</si>
  <si>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</si>
  <si>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</si>
  <si>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</si>
  <si>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</si>
  <si>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</si>
  <si>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</si>
  <si>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</si>
  <si>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</si>
  <si>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</si>
  <si>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</si>
  <si>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</si>
  <si>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</si>
  <si>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</si>
  <si>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</si>
  <si>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</si>
  <si>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</si>
  <si>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</si>
  <si>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</si>
  <si>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</si>
  <si>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</si>
  <si>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</si>
  <si>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</si>
  <si>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</si>
  <si>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</si>
  <si>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</si>
  <si>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</si>
  <si>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</si>
  <si>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</si>
  <si>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</si>
  <si>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</si>
  <si>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</si>
  <si>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</si>
  <si>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</si>
  <si>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</si>
  <si>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</si>
  <si>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</si>
  <si>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</si>
  <si>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</si>
  <si>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</si>
  <si>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</si>
  <si>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</si>
  <si>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</si>
  <si>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</si>
  <si>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</si>
  <si>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</si>
  <si>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</si>
  <si>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</si>
  <si>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</si>
  <si>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</si>
  <si>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</si>
  <si>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</si>
  <si>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</si>
  <si>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</si>
  <si>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</si>
  <si>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</si>
  <si>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</si>
  <si>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</si>
  <si>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</si>
  <si>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</si>
  <si>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</si>
  <si>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</si>
  <si>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</si>
  <si>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</si>
  <si>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</si>
  <si>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</si>
  <si>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</si>
  <si>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</si>
  <si>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</si>
  <si>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</si>
  <si>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</si>
  <si>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</si>
  <si>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</si>
  <si>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</si>
  <si>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</si>
  <si>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</si>
  <si>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</si>
  <si>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</si>
  <si>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</si>
  <si>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</si>
  <si>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</si>
  <si>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</si>
  <si>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</si>
  <si>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</si>
  <si>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</si>
  <si>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</si>
  <si>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</si>
  <si>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</si>
  <si>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</si>
  <si>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</si>
  <si>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</si>
  <si>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</si>
  <si>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</si>
  <si>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</si>
  <si>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</si>
  <si>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</si>
  <si>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</si>
  <si>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</si>
  <si>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</si>
  <si>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</si>
  <si>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</si>
  <si>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</si>
  <si>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</si>
  <si>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</si>
  <si>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</si>
  <si>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</si>
  <si>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</si>
  <si>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</si>
  <si>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</si>
  <si>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</si>
  <si>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</si>
  <si>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</si>
  <si>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</si>
  <si>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</si>
  <si>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</si>
  <si>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</si>
  <si>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</si>
  <si>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</si>
  <si>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</si>
  <si>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</si>
  <si>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</si>
  <si>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</si>
  <si>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</si>
  <si>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</si>
  <si>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</si>
  <si>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</si>
  <si>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</si>
  <si>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</si>
  <si>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</si>
  <si>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</si>
  <si>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</si>
  <si>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</si>
  <si>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</si>
  <si>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</si>
  <si>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</si>
  <si>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</si>
  <si>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</si>
  <si>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</si>
  <si>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</si>
  <si>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</si>
  <si>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</si>
  <si>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</si>
  <si>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</si>
  <si>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</si>
  <si>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</si>
  <si>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</si>
  <si>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</si>
  <si>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</si>
  <si>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</si>
  <si>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</si>
  <si>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</si>
  <si>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</si>
  <si>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</si>
  <si>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</si>
  <si>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</si>
  <si>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</si>
  <si>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</si>
  <si>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</si>
  <si>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</si>
  <si>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</si>
  <si>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</si>
  <si>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</si>
  <si>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</si>
  <si>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</si>
  <si>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</si>
  <si>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</si>
  <si>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</si>
  <si>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</si>
  <si>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</si>
  <si>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</si>
  <si>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</si>
  <si>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</si>
  <si>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</si>
  <si>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</si>
  <si>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</si>
  <si>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</si>
  <si>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</si>
  <si>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</si>
  <si>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</si>
  <si>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</si>
  <si>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</si>
  <si>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</si>
  <si>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</si>
  <si>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</si>
  <si>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</si>
  <si>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</si>
  <si>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</si>
  <si>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</si>
  <si>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</si>
  <si>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</si>
  <si>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</si>
  <si>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</si>
  <si>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</si>
  <si>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</si>
  <si>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</si>
  <si>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</si>
  <si>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</si>
  <si>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</si>
  <si>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</si>
  <si>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</si>
  <si>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</si>
  <si>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</si>
  <si>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</si>
  <si>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</si>
  <si>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</si>
  <si>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</si>
  <si>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</si>
  <si>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</si>
  <si>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</si>
  <si>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</si>
  <si>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</si>
  <si>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</si>
  <si>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</si>
  <si>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</si>
  <si>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</si>
  <si>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</si>
  <si>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</si>
  <si>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</si>
  <si>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</si>
  <si>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</si>
  <si>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</si>
  <si>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</si>
  <si>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</si>
  <si>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</si>
  <si>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</si>
  <si>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</si>
  <si>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</si>
  <si>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</si>
  <si>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</si>
  <si>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</si>
  <si>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</si>
  <si>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</si>
  <si>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</si>
  <si>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</si>
  <si>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</si>
  <si>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</si>
  <si>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</si>
  <si>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</si>
  <si>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</si>
  <si>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</si>
  <si>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</si>
  <si>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</si>
  <si>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</si>
  <si>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</si>
  <si>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</si>
  <si>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</si>
  <si>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</si>
  <si>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</si>
  <si>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</si>
  <si>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</si>
  <si>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</si>
  <si>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</si>
  <si>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</si>
  <si>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</si>
  <si>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</si>
  <si>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</si>
  <si>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</si>
  <si>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</si>
  <si>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</si>
  <si>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</si>
  <si>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</si>
  <si>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</si>
  <si>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</si>
  <si>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</si>
  <si>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</si>
  <si>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</si>
  <si>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</si>
  <si>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</si>
  <si>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</si>
  <si>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</si>
  <si>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</si>
  <si>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</si>
  <si>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</si>
  <si>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</si>
  <si>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</si>
  <si>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</si>
  <si>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</si>
  <si>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</si>
  <si>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</si>
  <si>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</si>
  <si>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</si>
  <si>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</si>
  <si>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</si>
  <si>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</si>
  <si>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</si>
  <si>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</si>
  <si>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</si>
  <si>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</si>
  <si>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</si>
  <si>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</si>
  <si>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</si>
  <si>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</si>
  <si>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</si>
  <si>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</si>
  <si>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</si>
  <si>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</si>
  <si>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</si>
  <si>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</si>
  <si>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</si>
  <si>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</si>
  <si>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</si>
  <si>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</si>
  <si>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</si>
  <si>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</si>
  <si>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</si>
  <si>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</si>
  <si>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</si>
  <si>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</si>
  <si>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</si>
  <si>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</si>
  <si>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</si>
  <si>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</si>
  <si>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</si>
  <si>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</si>
  <si>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</si>
  <si>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</si>
  <si>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</si>
  <si>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</si>
  <si>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</si>
  <si>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</si>
  <si>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</si>
  <si>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</si>
  <si>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</si>
  <si>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</si>
  <si>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</si>
  <si>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</si>
  <si>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</si>
  <si>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</si>
  <si>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</si>
  <si>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</si>
  <si>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</si>
  <si>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</si>
  <si>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</si>
  <si>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</si>
  <si>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</si>
  <si>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</si>
  <si>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</si>
  <si>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</si>
  <si>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</si>
  <si>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</si>
  <si>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</si>
  <si>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</si>
  <si>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</si>
  <si>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</si>
  <si>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</si>
  <si>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</si>
  <si>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</si>
  <si>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</si>
  <si>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</si>
  <si>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</si>
  <si>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</si>
  <si>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</si>
  <si>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</si>
  <si>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</si>
  <si>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</si>
  <si>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</si>
  <si>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</si>
  <si>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</si>
  <si>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</si>
  <si>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</si>
  <si>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</si>
  <si>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</si>
  <si>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</si>
  <si>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</si>
  <si>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</si>
  <si>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</si>
  <si>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</si>
  <si>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</si>
  <si>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</si>
  <si>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</si>
  <si>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</si>
  <si>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</si>
  <si>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</si>
  <si>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</si>
  <si>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</si>
  <si>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</si>
  <si>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</si>
  <si>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</si>
  <si>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</si>
  <si>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</si>
  <si>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</si>
  <si>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</si>
  <si>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</si>
  <si>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</si>
  <si>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</si>
  <si>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</si>
  <si>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</si>
  <si>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</si>
  <si>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</si>
  <si>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</si>
  <si>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</si>
  <si>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</si>
  <si>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</si>
  <si>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</si>
  <si>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</si>
  <si>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</si>
  <si>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</si>
  <si>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</si>
  <si>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</si>
  <si>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</si>
  <si>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</si>
  <si>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</si>
  <si>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</si>
  <si>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</si>
  <si>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</si>
  <si>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</si>
  <si>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</si>
  <si>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</si>
  <si>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</si>
  <si>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</si>
  <si>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</si>
  <si>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</si>
  <si>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</si>
  <si>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</si>
  <si>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</si>
  <si>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</si>
  <si>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</si>
  <si>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</si>
  <si>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</si>
  <si>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</si>
  <si>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</si>
  <si>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</si>
  <si>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</si>
  <si>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</si>
  <si>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</si>
  <si>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</si>
  <si>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</si>
  <si>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</si>
  <si>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</si>
  <si>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</si>
  <si>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</si>
  <si>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</si>
  <si>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</si>
  <si>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</si>
  <si>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</si>
  <si>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</si>
  <si>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</si>
  <si>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</si>
  <si>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</si>
  <si>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</si>
  <si>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</si>
  <si>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</si>
  <si>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</si>
  <si>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</si>
  <si>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</si>
  <si>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</si>
  <si>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</si>
  <si>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</si>
  <si>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</si>
  <si>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</si>
  <si>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</si>
  <si>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</si>
  <si>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</si>
  <si>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</si>
  <si>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</si>
  <si>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</si>
  <si>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</si>
  <si>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</si>
  <si>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</si>
  <si>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</si>
  <si>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</si>
  <si>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</si>
  <si>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</si>
  <si>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</si>
  <si>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</si>
  <si>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</si>
  <si>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</si>
  <si>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</si>
  <si>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</si>
  <si>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</si>
  <si>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</si>
  <si>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</si>
  <si>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</si>
  <si>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</si>
  <si>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</si>
  <si>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</si>
  <si>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</si>
  <si>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</si>
  <si>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</si>
  <si>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</si>
  <si>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</si>
  <si>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</si>
  <si>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</si>
  <si>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</si>
  <si>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</si>
  <si>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</si>
  <si>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</si>
  <si>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</si>
  <si>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</si>
  <si>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</si>
  <si>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</si>
  <si>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</si>
  <si>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</si>
  <si>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</si>
  <si>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</si>
  <si>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</si>
  <si>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</si>
  <si>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</si>
  <si>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</si>
  <si>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</si>
  <si>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</si>
  <si>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</si>
  <si>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</si>
  <si>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</si>
  <si>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</si>
  <si>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</si>
  <si>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</si>
  <si>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</si>
  <si>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</si>
  <si>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</si>
  <si>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</si>
  <si>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</si>
  <si>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</si>
  <si>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</si>
  <si>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</si>
  <si>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</si>
  <si>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</si>
  <si>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</si>
  <si>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</si>
  <si>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</si>
  <si>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</si>
  <si>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</si>
  <si>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</si>
  <si>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</si>
  <si>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</si>
  <si>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</si>
  <si>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</si>
  <si>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</si>
  <si>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</si>
  <si>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</si>
  <si>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</si>
  <si>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</si>
  <si>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</si>
  <si>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</si>
  <si>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</si>
  <si>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</si>
  <si>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</si>
  <si>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</si>
  <si>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</si>
  <si>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</si>
  <si>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</si>
  <si>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</si>
  <si>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</si>
  <si>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</si>
  <si>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</si>
  <si>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</si>
  <si>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</si>
  <si>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</si>
  <si>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</si>
  <si>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</si>
  <si>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</si>
  <si>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</si>
  <si>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</si>
  <si>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</si>
  <si>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</si>
  <si>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</si>
  <si>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</si>
  <si>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</si>
  <si>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</si>
  <si>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</si>
  <si>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</si>
  <si>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</si>
  <si>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</si>
  <si>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</si>
  <si>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</si>
  <si>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</si>
  <si>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</si>
  <si>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</si>
  <si>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</si>
  <si>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</si>
  <si>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</si>
  <si>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</si>
  <si>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</si>
  <si>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</si>
  <si>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</si>
  <si>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</si>
  <si>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</si>
  <si>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</si>
  <si>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</si>
  <si>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</si>
  <si>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</si>
  <si>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</si>
  <si>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</si>
  <si>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</si>
  <si>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</si>
  <si>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</si>
  <si>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</si>
  <si>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</si>
  <si>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</si>
  <si>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</si>
  <si>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</si>
  <si>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</si>
  <si>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</si>
  <si>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</si>
  <si>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</si>
  <si>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</si>
  <si>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</si>
  <si>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</si>
  <si>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</si>
  <si>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</si>
  <si>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</si>
  <si>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</si>
  <si>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</si>
  <si>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</si>
  <si>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</si>
  <si>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</si>
  <si>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</si>
  <si>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</si>
  <si>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</si>
  <si>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</si>
  <si>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</si>
  <si>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</si>
  <si>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</si>
  <si>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</si>
  <si>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</si>
  <si>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</si>
  <si>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</si>
  <si>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</si>
  <si>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</si>
  <si>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</si>
  <si>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</si>
  <si>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</si>
  <si>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</si>
  <si>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</si>
  <si>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</si>
  <si>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</si>
  <si>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</si>
  <si>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</si>
  <si>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</si>
  <si>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</si>
  <si>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</si>
  <si>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</si>
  <si>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</si>
  <si>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</si>
  <si>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</si>
  <si>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</si>
  <si>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</si>
  <si>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</si>
  <si>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</si>
  <si>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</si>
  <si>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</si>
  <si>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</si>
  <si>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</si>
  <si>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</si>
  <si>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</si>
  <si>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</si>
  <si>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</si>
  <si>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</si>
  <si>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</si>
  <si>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</si>
  <si>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</si>
  <si>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</si>
  <si>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</si>
  <si>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</si>
  <si>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</si>
  <si>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</si>
  <si>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</si>
  <si>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</si>
  <si>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</si>
  <si>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</si>
  <si>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</si>
  <si>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</si>
  <si>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</si>
  <si>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</si>
  <si>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</si>
  <si>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</si>
  <si>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</si>
  <si>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</si>
  <si>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</si>
  <si>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</si>
  <si>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</si>
  <si>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</si>
  <si>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</si>
  <si>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</si>
  <si>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</si>
  <si>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</si>
  <si>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</si>
  <si>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</si>
  <si>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</si>
  <si>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</si>
  <si>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</si>
  <si>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</si>
  <si>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</si>
  <si>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</si>
  <si>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</si>
  <si>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</si>
  <si>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</si>
  <si>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</si>
  <si>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</si>
  <si>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</si>
  <si>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</si>
  <si>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</si>
  <si>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</si>
  <si>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</si>
  <si>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</si>
  <si>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</si>
  <si>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</si>
  <si>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</si>
  <si>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</si>
  <si>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</si>
  <si>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</si>
  <si>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</si>
  <si>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</si>
  <si>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</si>
  <si>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</si>
  <si>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</si>
  <si>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</si>
  <si>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</si>
  <si>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</si>
  <si>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</si>
  <si>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</si>
  <si>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</si>
  <si>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</si>
  <si>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</si>
  <si>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</si>
  <si>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</si>
  <si>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</si>
  <si>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</si>
  <si>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</si>
  <si>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</si>
  <si>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</si>
  <si>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</si>
  <si>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</si>
  <si>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</si>
  <si>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</si>
  <si>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</si>
  <si>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</si>
  <si>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</si>
  <si>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</si>
  <si>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</si>
  <si>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</si>
  <si>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</si>
  <si>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</si>
  <si>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</si>
  <si>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</si>
  <si>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</si>
  <si>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</si>
  <si>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</si>
  <si>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</si>
  <si>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</si>
  <si>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</si>
  <si>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</si>
  <si>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</si>
  <si>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</si>
  <si>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</si>
  <si>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</si>
  <si>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</si>
  <si>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</si>
  <si>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</si>
  <si>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</si>
  <si>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</si>
  <si>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</si>
  <si>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</si>
  <si>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</si>
  <si>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</si>
  <si>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</si>
  <si>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</si>
  <si>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</si>
  <si>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</si>
  <si>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</si>
  <si>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</si>
  <si>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</si>
  <si>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</si>
  <si>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</si>
  <si>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</si>
  <si>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</si>
  <si>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</si>
  <si>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</si>
  <si>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</si>
  <si>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</si>
  <si>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</si>
  <si>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</si>
  <si>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</si>
  <si>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</si>
  <si>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</si>
  <si>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</si>
  <si>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</si>
  <si>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</si>
  <si>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</si>
  <si>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</si>
  <si>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</si>
  <si>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</si>
  <si>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</si>
  <si>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</si>
  <si>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</si>
  <si>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</si>
  <si>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</si>
  <si>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</si>
  <si>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</si>
  <si>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</si>
  <si>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</si>
  <si>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</si>
  <si>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</si>
  <si>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</si>
  <si>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</si>
  <si>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</si>
  <si>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</si>
  <si>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</si>
  <si>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</si>
  <si>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</si>
  <si>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</si>
  <si>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</si>
  <si>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</si>
  <si>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</si>
  <si>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</si>
  <si>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</si>
  <si>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</si>
  <si>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</si>
  <si>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</si>
  <si>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</si>
  <si>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</si>
  <si>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</si>
  <si>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</si>
  <si>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</si>
  <si>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</si>
  <si>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</si>
  <si>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</si>
  <si>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</si>
  <si>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</si>
  <si>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</si>
  <si>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</si>
  <si>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</si>
  <si>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</si>
  <si>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</si>
  <si>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</si>
  <si>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</si>
  <si>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</si>
  <si>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</si>
  <si>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</si>
  <si>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</si>
  <si>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</si>
  <si>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</si>
  <si>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</si>
  <si>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</si>
  <si>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</si>
  <si>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</si>
  <si>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</si>
  <si>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</si>
  <si>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</si>
  <si>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</si>
  <si>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</si>
  <si>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</si>
  <si>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</si>
  <si>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</si>
  <si>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</si>
  <si>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</si>
  <si>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</si>
  <si>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</si>
  <si>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</si>
  <si>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</si>
  <si>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</si>
  <si>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</si>
  <si>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</si>
  <si>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</si>
  <si>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</si>
  <si>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</si>
  <si>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</si>
  <si>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</si>
  <si>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</si>
  <si>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</si>
  <si>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</si>
  <si>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</si>
  <si>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</si>
  <si>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</si>
  <si>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</si>
  <si>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</si>
  <si>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</si>
  <si>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</si>
  <si>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</si>
  <si>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</si>
  <si>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</si>
  <si>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</si>
  <si>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</si>
  <si>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</si>
  <si>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</si>
  <si>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</si>
  <si>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</si>
  <si>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</si>
  <si>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</si>
  <si>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</si>
  <si>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</si>
  <si>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</si>
  <si>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</si>
  <si>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</si>
  <si>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</si>
  <si>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</si>
  <si>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</si>
  <si>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</si>
  <si>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</si>
  <si>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</si>
  <si>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</si>
  <si>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</si>
  <si>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</si>
  <si>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</si>
  <si>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</si>
  <si>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</si>
  <si>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</si>
  <si>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</si>
  <si>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</si>
  <si>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</si>
  <si>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</si>
  <si>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</si>
  <si>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</si>
  <si>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</si>
  <si>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</si>
  <si>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</si>
  <si>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</si>
  <si>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</si>
  <si>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</si>
  <si>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</si>
  <si>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</si>
  <si>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</si>
  <si>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</si>
  <si>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</si>
  <si>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</si>
  <si>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</si>
  <si>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</si>
  <si>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</si>
  <si>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</si>
  <si>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</si>
  <si>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</si>
  <si>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</si>
  <si>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</si>
  <si>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</si>
  <si>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</si>
  <si>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</si>
  <si>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</si>
  <si>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</si>
  <si>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</si>
  <si>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</si>
  <si>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</si>
  <si>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</si>
  <si>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</si>
  <si>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</si>
  <si>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</si>
  <si>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</si>
  <si>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</si>
  <si>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</si>
  <si>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</si>
  <si>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</si>
  <si>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</si>
  <si>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</si>
  <si>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</si>
  <si>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</si>
  <si>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</si>
  <si>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</si>
  <si>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</si>
  <si>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</si>
  <si>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</si>
  <si>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</si>
  <si>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</si>
  <si>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</si>
  <si>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</si>
  <si>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</si>
  <si>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</si>
  <si>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</si>
  <si>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</si>
  <si>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</si>
  <si>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</si>
  <si>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</si>
  <si>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</si>
  <si>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</si>
  <si>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</si>
  <si>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</si>
  <si>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</si>
  <si>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</si>
  <si>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</si>
  <si>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</si>
  <si>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</si>
  <si>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</si>
  <si>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</si>
  <si>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</si>
  <si>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</si>
  <si>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</si>
  <si>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</si>
  <si>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</si>
  <si>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</si>
  <si>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</si>
  <si>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</si>
  <si>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</si>
  <si>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</si>
  <si>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</si>
  <si>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</si>
  <si>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</si>
  <si>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</si>
  <si>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</si>
  <si>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</si>
  <si>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</si>
  <si>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</si>
  <si>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</si>
  <si>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</si>
  <si>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</si>
  <si>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</si>
  <si>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</si>
  <si>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</si>
  <si>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</si>
  <si>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</si>
  <si>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</si>
  <si>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</si>
  <si>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</si>
  <si>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</si>
  <si>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</si>
  <si>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</si>
  <si>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</si>
  <si>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</si>
  <si>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</si>
  <si>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</si>
  <si>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</si>
  <si>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</si>
  <si>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</si>
  <si>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</si>
  <si>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</si>
  <si>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</si>
  <si>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</si>
  <si>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</si>
  <si>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</si>
  <si>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</si>
  <si>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</si>
  <si>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</si>
  <si>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</si>
  <si>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</si>
  <si>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</si>
  <si>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</si>
  <si>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</si>
  <si>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</si>
  <si>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</si>
  <si>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</si>
  <si>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</si>
  <si>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</si>
  <si>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</si>
  <si>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</si>
  <si>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</si>
  <si>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</si>
  <si>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</si>
  <si>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</si>
  <si>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</si>
  <si>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</si>
  <si>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</si>
  <si>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</si>
  <si>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</si>
  <si>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</si>
  <si>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</si>
  <si>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</si>
  <si>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</si>
  <si>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</si>
  <si>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</si>
  <si>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</si>
  <si>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</si>
  <si>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</si>
  <si>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</si>
  <si>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</si>
  <si>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</si>
  <si>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</si>
  <si>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</si>
  <si>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</si>
  <si>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</si>
  <si>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</si>
  <si>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</si>
  <si>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</si>
  <si>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</si>
  <si>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</si>
  <si>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</si>
  <si>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</si>
  <si>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</si>
  <si>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</si>
  <si>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</si>
  <si>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</si>
  <si>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</si>
  <si>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</si>
  <si>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</si>
  <si>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</si>
  <si>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</si>
  <si>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</si>
  <si>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</si>
  <si>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</si>
  <si>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</si>
  <si>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</si>
  <si>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</si>
  <si>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</si>
  <si>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</si>
  <si>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</si>
  <si>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</si>
  <si>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</si>
  <si>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</si>
  <si>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</si>
  <si>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</si>
  <si>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</si>
  <si>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</si>
  <si>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</si>
  <si>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</si>
  <si>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</si>
  <si>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</si>
  <si>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</si>
  <si>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</si>
  <si>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</si>
  <si>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</si>
  <si>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</si>
  <si>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</si>
  <si>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</si>
  <si>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</si>
  <si>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</si>
  <si>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</si>
  <si>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</si>
  <si>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</si>
  <si>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</si>
  <si>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</si>
  <si>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</si>
  <si>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</si>
  <si>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</si>
  <si>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</si>
  <si>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</si>
  <si>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</si>
  <si>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</si>
  <si>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</si>
  <si>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</si>
  <si>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</si>
  <si>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</si>
  <si>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</si>
  <si>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</si>
  <si>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</si>
  <si>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</si>
  <si>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</si>
  <si>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</si>
  <si>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</si>
  <si>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</si>
  <si>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</si>
  <si>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</si>
  <si>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</si>
  <si>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</si>
  <si>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</si>
  <si>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</si>
  <si>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</si>
  <si>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</si>
  <si>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</si>
  <si>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</si>
  <si>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</si>
  <si>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</si>
  <si>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</si>
  <si>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</si>
  <si>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</si>
  <si>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</si>
  <si>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</si>
  <si>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</si>
  <si>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</si>
  <si>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</si>
  <si>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</si>
  <si>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</si>
  <si>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</si>
  <si>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</si>
  <si>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</si>
  <si>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</si>
  <si>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</si>
  <si>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</si>
  <si>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</si>
  <si>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</si>
  <si>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</si>
  <si>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</si>
  <si>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</si>
  <si>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</si>
  <si>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</si>
  <si>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</si>
  <si>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</si>
  <si>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</si>
  <si>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</si>
  <si>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</si>
  <si>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</si>
  <si>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</si>
  <si>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</si>
  <si>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</si>
  <si>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</si>
  <si>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</si>
  <si>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</si>
  <si>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</si>
  <si>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</si>
  <si>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</si>
  <si>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</si>
  <si>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</si>
  <si>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</si>
  <si>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</si>
  <si>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</si>
  <si>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</si>
  <si>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</si>
  <si>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</si>
  <si>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</si>
  <si>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</si>
  <si>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</si>
  <si>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</si>
  <si>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</si>
  <si>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</si>
  <si>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</si>
  <si>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</si>
  <si>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</si>
  <si>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</si>
  <si>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</si>
  <si>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</si>
  <si>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</si>
  <si>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</si>
  <si>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</si>
  <si>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</si>
  <si>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</si>
  <si>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</si>
  <si>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</si>
  <si>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</si>
  <si>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</si>
  <si>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</si>
  <si>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</si>
  <si>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</si>
  <si>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</si>
  <si>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</si>
  <si>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</si>
  <si>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</si>
  <si>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</si>
  <si>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</si>
  <si>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</si>
  <si>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</si>
  <si>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</si>
  <si>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</si>
  <si>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</si>
  <si>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</si>
  <si>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</si>
  <si>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</si>
  <si>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</si>
  <si>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</si>
  <si>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</si>
  <si>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</si>
  <si>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</si>
  <si>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</si>
  <si>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</si>
  <si>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</si>
  <si>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</si>
  <si>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</si>
  <si>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</si>
  <si>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</si>
  <si>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</si>
  <si>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</si>
  <si>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</si>
  <si>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</si>
  <si>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</si>
  <si>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</si>
  <si>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</si>
  <si>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</si>
  <si>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</si>
  <si>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</si>
  <si>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</si>
  <si>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</si>
  <si>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</si>
  <si>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</si>
  <si>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</si>
  <si>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</si>
  <si>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</si>
  <si>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</si>
  <si>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</si>
  <si>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</si>
  <si>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</si>
  <si>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</si>
  <si>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</si>
  <si>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</si>
  <si>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</si>
  <si>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</si>
  <si>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</si>
  <si>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</si>
  <si>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</si>
  <si>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</si>
  <si>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</si>
  <si>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</si>
  <si>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</si>
  <si>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</si>
  <si>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</si>
  <si>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</si>
  <si>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</si>
  <si>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</si>
  <si>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</si>
  <si>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</si>
  <si>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</si>
  <si>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</si>
  <si>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</si>
  <si>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</si>
  <si>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</si>
  <si>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</si>
  <si>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</si>
  <si>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</si>
  <si>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</si>
  <si>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</si>
  <si>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</si>
  <si>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</si>
  <si>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</si>
  <si>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</si>
  <si>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</si>
  <si>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</si>
  <si>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</si>
  <si>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</si>
  <si>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</si>
  <si>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</si>
  <si>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</si>
  <si>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</si>
  <si>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</si>
  <si>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</si>
  <si>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</si>
  <si>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</si>
  <si>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</si>
  <si>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</si>
  <si>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</si>
  <si>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</si>
  <si>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</si>
  <si>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</si>
  <si>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</si>
  <si>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</si>
  <si>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</si>
  <si>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</si>
  <si>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</si>
  <si>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</si>
  <si>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</si>
  <si>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</si>
  <si>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</si>
  <si>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</si>
  <si>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</si>
  <si>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</si>
  <si>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</si>
  <si>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</si>
  <si>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</si>
  <si>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</si>
  <si>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</si>
  <si>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</si>
  <si>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</si>
  <si>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</si>
  <si>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</si>
  <si>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</si>
  <si>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</si>
  <si>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</si>
  <si>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</si>
  <si>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</si>
  <si>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</si>
  <si>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</si>
  <si>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</si>
  <si>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</si>
  <si>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</si>
  <si>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</si>
  <si>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</si>
  <si>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</si>
  <si>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</si>
  <si>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</si>
  <si>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</si>
  <si>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</si>
  <si>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</si>
  <si>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</si>
  <si>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</si>
  <si>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</si>
  <si>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</si>
  <si>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</si>
  <si>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</si>
  <si>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</si>
  <si>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</si>
  <si>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</si>
  <si>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</si>
  <si>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</si>
  <si>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</si>
  <si>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</si>
  <si>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</si>
  <si>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</si>
  <si>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</si>
  <si>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</si>
  <si>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</si>
  <si>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</si>
  <si>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</si>
  <si>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</si>
  <si>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</si>
  <si>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</si>
  <si>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</si>
  <si>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</si>
  <si>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</si>
  <si>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</si>
  <si>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</si>
  <si>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</si>
  <si>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</si>
  <si>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</si>
  <si>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</si>
  <si>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</si>
  <si>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</si>
  <si>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</si>
  <si>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</si>
  <si>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</si>
  <si>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</si>
  <si>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</si>
  <si>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</si>
  <si>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</si>
  <si>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</si>
  <si>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</si>
  <si>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</si>
  <si>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</si>
  <si>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</si>
  <si>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</si>
  <si>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</si>
  <si>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</si>
  <si>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</si>
  <si>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</si>
  <si>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</si>
  <si>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</si>
  <si>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</si>
  <si>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</si>
  <si>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</si>
  <si>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</si>
  <si>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</si>
  <si>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</si>
  <si>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</si>
  <si>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</si>
  <si>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</si>
  <si>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</si>
  <si>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</si>
  <si>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</si>
  <si>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</si>
  <si>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</si>
  <si>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</si>
  <si>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</si>
  <si>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</si>
  <si>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</si>
  <si>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</si>
  <si>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</si>
  <si>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</si>
  <si>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</si>
  <si>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</si>
  <si>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</si>
  <si>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</si>
  <si>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</si>
  <si>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</si>
  <si>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</si>
  <si>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</si>
  <si>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</si>
  <si>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</si>
  <si>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</si>
  <si>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</si>
  <si>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</si>
  <si>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</si>
  <si>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</si>
  <si>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</si>
  <si>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</si>
  <si>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</si>
  <si>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</si>
  <si>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</si>
  <si>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</si>
  <si>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</si>
  <si>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</si>
  <si>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</si>
  <si>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</si>
  <si>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</si>
  <si>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</si>
  <si>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</si>
  <si>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</si>
  <si>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</si>
  <si>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</si>
  <si>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</si>
  <si>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</si>
  <si>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</si>
  <si>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</si>
  <si>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</si>
  <si>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</si>
  <si>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</si>
  <si>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</si>
  <si>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</si>
  <si>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</si>
  <si>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</si>
  <si>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</si>
  <si>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</si>
  <si>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</si>
  <si>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</si>
  <si>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</si>
  <si>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</si>
  <si>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</si>
  <si>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</si>
  <si>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</si>
  <si>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</si>
  <si>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</si>
  <si>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</si>
  <si>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</si>
  <si>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</si>
  <si>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</si>
  <si>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</si>
  <si>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</si>
  <si>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</si>
  <si>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</si>
  <si>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</si>
  <si>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</si>
  <si>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</si>
  <si>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</si>
  <si>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</si>
  <si>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</si>
  <si>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</si>
  <si>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</si>
  <si>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</si>
  <si>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</si>
  <si>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</si>
  <si>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</si>
  <si>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</si>
  <si>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</si>
  <si>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</si>
  <si>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</si>
  <si>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</si>
  <si>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</si>
  <si>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</si>
  <si>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</si>
  <si>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</si>
  <si>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</si>
  <si>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</si>
  <si>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</si>
  <si>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</si>
  <si>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</si>
  <si>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</si>
  <si>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</si>
  <si>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</si>
  <si>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</si>
  <si>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</si>
  <si>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</si>
  <si>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</si>
  <si>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</si>
  <si>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</si>
  <si>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</si>
  <si>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</si>
  <si>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</si>
  <si>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</si>
  <si>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</si>
  <si>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</si>
  <si>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</si>
  <si>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</si>
  <si>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</si>
  <si>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</si>
  <si>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</si>
  <si>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</si>
  <si>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</si>
  <si>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</si>
  <si>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</si>
  <si>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</si>
  <si>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</si>
  <si>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</si>
  <si>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</si>
  <si>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</si>
  <si>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</si>
  <si>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</si>
  <si>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</si>
  <si>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</si>
  <si>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</si>
  <si>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</si>
  <si>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</si>
  <si>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</si>
  <si>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</si>
  <si>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</si>
  <si>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</si>
  <si>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</si>
  <si>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</si>
  <si>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</si>
  <si>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</si>
  <si>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</si>
  <si>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</si>
  <si>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</si>
  <si>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</si>
  <si>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</si>
  <si>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</si>
  <si>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</si>
  <si>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</si>
  <si>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</si>
  <si>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</si>
  <si>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</si>
  <si>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</si>
  <si>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</si>
  <si>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</si>
  <si>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</si>
  <si>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</si>
  <si>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</si>
  <si>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</si>
  <si>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</si>
  <si>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</si>
  <si>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</si>
  <si>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</si>
  <si>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</si>
  <si>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</si>
  <si>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</si>
  <si>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</si>
  <si>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</si>
  <si>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</si>
  <si>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</si>
  <si>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</si>
  <si>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</si>
  <si>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</si>
  <si>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</si>
  <si>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</si>
  <si>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</si>
  <si>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</si>
  <si>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</si>
  <si>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</si>
  <si>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</si>
  <si>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</si>
  <si>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</si>
  <si>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</si>
  <si>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</si>
  <si>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</si>
  <si>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</si>
  <si>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</si>
  <si>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</si>
  <si>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</si>
  <si>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</si>
  <si>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</si>
  <si>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</si>
  <si>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</si>
  <si>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</si>
  <si>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</si>
  <si>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</si>
  <si>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</si>
  <si>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</si>
  <si>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</si>
  <si>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</si>
  <si>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</si>
  <si>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</si>
  <si>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</si>
  <si>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</si>
  <si>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</si>
  <si>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</si>
  <si>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</si>
  <si>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</si>
  <si>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</si>
  <si>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</si>
  <si>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</si>
  <si>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</si>
  <si>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</si>
  <si>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</si>
  <si>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</si>
  <si>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</si>
  <si>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</si>
  <si>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</si>
  <si>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</si>
  <si>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</si>
  <si>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</si>
  <si>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</si>
  <si>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</si>
  <si>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</si>
  <si>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</si>
  <si>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</si>
  <si>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</si>
  <si>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</si>
  <si>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</si>
  <si>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</si>
  <si>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</si>
  <si>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</si>
  <si>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</si>
  <si>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</si>
  <si>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</si>
  <si>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</si>
  <si>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</si>
  <si>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</si>
  <si>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</si>
  <si>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</si>
  <si>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</si>
  <si>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</si>
  <si>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</si>
  <si>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</si>
  <si>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</si>
  <si>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</si>
  <si>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</si>
  <si>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</si>
  <si>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</si>
  <si>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</si>
  <si>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</si>
  <si>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</si>
  <si>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</si>
  <si>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</si>
  <si>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</si>
  <si>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</si>
  <si>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</si>
  <si>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</si>
  <si>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</si>
  <si>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</si>
  <si>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</si>
  <si>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</si>
  <si>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</si>
  <si>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</si>
  <si>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</si>
  <si>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</si>
  <si>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</si>
  <si>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</si>
  <si>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</si>
  <si>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</si>
  <si>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</si>
  <si>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</si>
  <si>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</si>
  <si>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</si>
  <si>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</si>
  <si>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</si>
  <si>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</si>
  <si>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</si>
  <si>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</si>
  <si>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</si>
  <si>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</si>
  <si>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</si>
  <si>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</si>
  <si>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</si>
  <si>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</si>
  <si>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</si>
  <si>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</si>
  <si>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</si>
  <si>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</si>
  <si>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</si>
  <si>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</si>
  <si>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</si>
  <si>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</si>
  <si>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</si>
  <si>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</si>
  <si>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</si>
  <si>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</si>
  <si>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</si>
  <si>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</si>
  <si>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</si>
  <si>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</si>
  <si>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</si>
  <si>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</si>
  <si>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</si>
  <si>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</si>
  <si>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</si>
  <si>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</si>
  <si>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</si>
  <si>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</si>
  <si>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</si>
  <si>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</si>
  <si>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</si>
  <si>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</si>
  <si>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</si>
  <si>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</si>
  <si>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</si>
  <si>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</si>
  <si>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</si>
  <si>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</si>
  <si>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</si>
  <si>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</si>
  <si>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</si>
  <si>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</si>
  <si>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</si>
  <si>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</si>
  <si>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</si>
  <si>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</si>
  <si>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</si>
  <si>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</si>
  <si>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</si>
  <si>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</si>
  <si>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</si>
  <si>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</si>
  <si>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</si>
  <si>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</si>
  <si>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</si>
  <si>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</si>
  <si>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</si>
  <si>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</si>
  <si>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</si>
  <si>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</si>
  <si>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</si>
  <si>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</si>
  <si>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</si>
  <si>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</si>
  <si>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</si>
  <si>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</si>
  <si>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</si>
  <si>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</si>
  <si>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</si>
  <si>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</si>
  <si>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</si>
  <si>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</si>
  <si>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</si>
  <si>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</si>
  <si>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</si>
  <si>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</si>
  <si>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</si>
  <si>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</si>
  <si>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</si>
  <si>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</si>
  <si>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</si>
  <si>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</si>
  <si>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</si>
  <si>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</si>
  <si>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</si>
  <si>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</si>
  <si>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</si>
  <si>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</si>
  <si>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</si>
  <si>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</si>
  <si>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</si>
  <si>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</si>
  <si>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</si>
  <si>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</si>
  <si>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</si>
  <si>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</si>
  <si>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</si>
  <si>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</si>
  <si>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</si>
  <si>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</si>
  <si>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</si>
  <si>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</si>
  <si>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</si>
  <si>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</si>
  <si>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</si>
  <si>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</si>
  <si>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</si>
  <si>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</si>
  <si>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</si>
  <si>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</si>
  <si>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</si>
  <si>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</si>
  <si>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</si>
  <si>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</si>
  <si>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</si>
  <si>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</si>
  <si>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</si>
  <si>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</si>
  <si>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</si>
  <si>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</si>
  <si>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</si>
  <si>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</si>
  <si>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</si>
  <si>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</si>
  <si>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</si>
  <si>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</si>
  <si>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</si>
  <si>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</si>
  <si>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</si>
  <si>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</si>
  <si>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</si>
  <si>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</si>
  <si>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</si>
  <si>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</si>
  <si>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</si>
  <si>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</si>
  <si>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</si>
  <si>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</si>
  <si>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</si>
  <si>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</si>
  <si>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</si>
  <si>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</si>
  <si>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</si>
  <si>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</si>
  <si>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</si>
  <si>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</si>
  <si>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</si>
  <si>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</si>
  <si>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</si>
  <si>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</si>
  <si>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</si>
  <si>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</si>
  <si>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</si>
  <si>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</si>
  <si>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</si>
  <si>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</si>
  <si>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</si>
  <si>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</si>
  <si>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</si>
  <si>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</si>
  <si>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</si>
  <si>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</si>
  <si>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</si>
  <si>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</si>
  <si>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</si>
  <si>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</si>
  <si>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</si>
  <si>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</si>
  <si>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</si>
  <si>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</si>
  <si>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</si>
  <si>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</si>
  <si>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</si>
  <si>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</si>
  <si>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</si>
  <si>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</si>
  <si>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</si>
  <si>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</si>
  <si>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</si>
  <si>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</si>
  <si>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</si>
  <si>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</si>
  <si>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</si>
  <si>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</si>
  <si>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</si>
  <si>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</si>
  <si>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</si>
  <si>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</si>
  <si>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</si>
  <si>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</si>
  <si>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</si>
  <si>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</si>
  <si>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</si>
  <si>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</si>
  <si>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</si>
  <si>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</si>
  <si>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</si>
  <si>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</si>
  <si>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</si>
  <si>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</si>
  <si>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</si>
  <si>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</si>
  <si>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</si>
  <si>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</si>
  <si>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</si>
  <si>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</si>
  <si>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</si>
  <si>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</si>
  <si>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</si>
  <si>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</si>
  <si>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</si>
  <si>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</si>
  <si>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</si>
  <si>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</si>
  <si>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</si>
  <si>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</si>
  <si>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</si>
  <si>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</si>
  <si>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</si>
  <si>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</si>
  <si>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</si>
  <si>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</si>
  <si>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</si>
  <si>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</si>
  <si>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</si>
  <si>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</si>
  <si>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</si>
  <si>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</si>
  <si>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</si>
  <si>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</si>
  <si>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</si>
  <si>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</si>
  <si>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</si>
  <si>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</si>
  <si>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</si>
  <si>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</si>
  <si>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</si>
  <si>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</si>
  <si>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</si>
  <si>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</si>
  <si>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</si>
  <si>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</si>
  <si>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</si>
  <si>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</si>
  <si>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</si>
  <si>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</si>
  <si>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</si>
  <si>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</si>
  <si>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</si>
  <si>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</si>
  <si>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</si>
  <si>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</si>
  <si>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</si>
  <si>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</si>
  <si>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</si>
  <si>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</si>
  <si>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</si>
  <si>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</si>
  <si>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</si>
  <si>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</si>
  <si>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</si>
  <si>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</si>
  <si>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</si>
  <si>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</si>
  <si>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</si>
  <si>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</si>
  <si>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</si>
  <si>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</si>
  <si>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</si>
  <si>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</si>
  <si>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</si>
  <si>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</si>
  <si>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</si>
  <si>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</si>
  <si>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</si>
  <si>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</si>
  <si>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</si>
  <si>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</si>
  <si>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</si>
  <si>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</si>
  <si>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</si>
  <si>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</si>
  <si>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</si>
  <si>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</si>
  <si>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</si>
  <si>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</si>
  <si>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</si>
  <si>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</si>
  <si>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</si>
  <si>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</si>
  <si>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</si>
  <si>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</si>
  <si>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</si>
  <si>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</si>
  <si>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</si>
  <si>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</si>
  <si>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</si>
  <si>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</si>
  <si>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</si>
  <si>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</si>
  <si>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</si>
  <si>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</si>
  <si>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</si>
  <si>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</si>
  <si>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</si>
  <si>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</si>
  <si>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</si>
  <si>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</si>
  <si>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</si>
  <si>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</si>
  <si>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</si>
  <si>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</si>
  <si>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</si>
  <si>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</si>
  <si>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</si>
  <si>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</si>
  <si>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</si>
  <si>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</si>
  <si>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</si>
  <si>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</si>
  <si>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</si>
  <si>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</si>
  <si>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</si>
  <si>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</si>
  <si>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</si>
  <si>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</si>
  <si>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</si>
  <si>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</si>
  <si>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</si>
  <si>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</si>
  <si>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</si>
  <si>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</si>
  <si>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</si>
  <si>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</si>
  <si>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</si>
  <si>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</si>
  <si>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</si>
  <si>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</si>
  <si>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</si>
  <si>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</si>
  <si>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</si>
  <si>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</si>
  <si>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</si>
  <si>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</si>
  <si>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</si>
  <si>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</si>
  <si>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</si>
  <si>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</si>
  <si>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</si>
  <si>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</si>
  <si>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</si>
  <si>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</si>
  <si>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</si>
  <si>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</si>
  <si>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</si>
  <si>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</si>
  <si>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</si>
  <si>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</si>
  <si>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</si>
  <si>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</si>
  <si>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</si>
  <si>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</si>
  <si>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</si>
  <si>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</si>
  <si>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</si>
  <si>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</si>
  <si>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</si>
  <si>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</si>
  <si>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</si>
  <si>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</si>
  <si>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</si>
  <si>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</si>
  <si>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</si>
  <si>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</si>
  <si>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</si>
  <si>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</si>
  <si>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</si>
  <si>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</si>
  <si>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</si>
  <si>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</si>
  <si>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</si>
  <si>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</si>
  <si>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</si>
  <si>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</si>
  <si>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</si>
  <si>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</si>
  <si>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</si>
  <si>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</si>
  <si>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</si>
  <si>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</si>
  <si>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</si>
  <si>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</si>
  <si>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</si>
  <si>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</si>
  <si>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</si>
  <si>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</si>
  <si>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</si>
  <si>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</si>
  <si>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</si>
  <si>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</si>
  <si>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</si>
  <si>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</si>
  <si>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</si>
  <si>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</si>
  <si>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</si>
  <si>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</si>
  <si>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</si>
  <si>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</si>
  <si>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</si>
  <si>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</si>
  <si>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</si>
  <si>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</si>
  <si>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</si>
  <si>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</si>
  <si>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</si>
  <si>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</si>
  <si>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</si>
  <si>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</si>
  <si>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</si>
  <si>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</si>
  <si>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</si>
  <si>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</si>
  <si>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</si>
  <si>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</si>
  <si>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</si>
  <si>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</si>
  <si>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</si>
  <si>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</si>
  <si>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</si>
  <si>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</si>
  <si>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</si>
  <si>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</si>
  <si>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</si>
  <si>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</si>
  <si>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</si>
  <si>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</si>
  <si>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</si>
  <si>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</si>
  <si>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</si>
  <si>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</si>
  <si>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</si>
  <si>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</si>
  <si>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</si>
  <si>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</si>
  <si>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</si>
  <si>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</si>
  <si>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</si>
  <si>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</si>
  <si>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</si>
  <si>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</si>
  <si>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</si>
  <si>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</si>
  <si>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</si>
  <si>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</si>
  <si>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</si>
  <si>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</si>
  <si>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</si>
  <si>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</si>
  <si>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</si>
  <si>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</si>
  <si>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</si>
  <si>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</si>
  <si>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</si>
  <si>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</si>
  <si>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</si>
  <si>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</si>
  <si>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</si>
  <si>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</si>
  <si>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</si>
  <si>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</si>
  <si>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</si>
  <si>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</si>
  <si>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</si>
  <si>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</si>
  <si>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</si>
  <si>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</si>
  <si>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</si>
  <si>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</si>
  <si>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</si>
  <si>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</si>
  <si>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</si>
  <si>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</si>
  <si>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</si>
  <si>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</si>
  <si>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</si>
  <si>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</si>
  <si>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</si>
  <si>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</si>
  <si>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</si>
  <si>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</si>
  <si>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</si>
  <si>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</si>
  <si>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</si>
  <si>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</si>
  <si>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</si>
  <si>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</si>
  <si>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</si>
  <si>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</si>
  <si>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</si>
  <si>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</si>
  <si>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</si>
  <si>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</si>
  <si>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</si>
  <si>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</si>
  <si>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</si>
  <si>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</si>
  <si>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</si>
  <si>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</si>
  <si>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</si>
  <si>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</si>
  <si>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</si>
  <si>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</si>
  <si>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</si>
  <si>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</si>
  <si>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</si>
  <si>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</si>
  <si>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</si>
  <si>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</si>
  <si>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</si>
  <si>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</si>
  <si>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</si>
  <si>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</si>
  <si>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</si>
  <si>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</si>
  <si>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</si>
  <si>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</si>
  <si>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</si>
  <si>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</si>
  <si>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</si>
  <si>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</si>
  <si>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</si>
  <si>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</si>
  <si>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</si>
  <si>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</si>
  <si>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</si>
  <si>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</si>
  <si>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</si>
  <si>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</si>
  <si>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</si>
  <si>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</si>
  <si>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</si>
  <si>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</si>
  <si>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</si>
  <si>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</si>
  <si>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</si>
  <si>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</si>
  <si>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</si>
  <si>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</si>
  <si>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</si>
  <si>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</si>
  <si>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</si>
  <si>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</si>
  <si>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</si>
  <si>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</si>
  <si>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</si>
  <si>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</si>
  <si>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</si>
  <si>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</si>
  <si>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</si>
  <si>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</si>
  <si>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</si>
  <si>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</si>
  <si>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</si>
  <si>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</si>
  <si>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</si>
  <si>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</si>
  <si>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</si>
  <si>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</si>
  <si>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</si>
  <si>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</si>
  <si>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</si>
  <si>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</si>
  <si>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</si>
  <si>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</si>
  <si>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</si>
  <si>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</si>
  <si>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</si>
  <si>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</si>
  <si>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</si>
  <si>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</si>
  <si>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</si>
  <si>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</si>
  <si>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</si>
  <si>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</si>
  <si>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</si>
  <si>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</si>
  <si>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</si>
  <si>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</si>
  <si>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</si>
  <si>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</si>
  <si>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</si>
  <si>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</si>
  <si>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</si>
  <si>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</si>
  <si>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</si>
  <si>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</si>
  <si>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</si>
  <si>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</si>
  <si>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</si>
  <si>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</si>
  <si>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</si>
  <si>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</si>
  <si>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</si>
  <si>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</si>
  <si>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</si>
  <si>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</si>
  <si>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</si>
  <si>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</si>
  <si>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</si>
  <si>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</si>
  <si>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</si>
  <si>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</si>
  <si>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</si>
  <si>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</si>
  <si>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</si>
  <si>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</si>
  <si>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</si>
  <si>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</si>
  <si>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</si>
  <si>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</si>
  <si>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</si>
  <si>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</si>
  <si>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</si>
  <si>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</si>
  <si>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</si>
  <si>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</si>
  <si>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</si>
  <si>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</si>
  <si>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</si>
  <si>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</si>
  <si>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</si>
  <si>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</si>
  <si>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</si>
  <si>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</si>
  <si>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</si>
  <si>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</si>
  <si>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</si>
  <si>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</si>
  <si>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</si>
  <si>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</si>
  <si>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</si>
  <si>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</si>
  <si>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</si>
  <si>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</si>
  <si>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</si>
  <si>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</si>
  <si>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</si>
  <si>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</si>
  <si>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</si>
  <si>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</si>
  <si>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</si>
  <si>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</si>
  <si>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</si>
  <si>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</si>
  <si>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</si>
  <si>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</si>
  <si>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</si>
  <si>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</si>
  <si>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</si>
  <si>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</si>
  <si>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</si>
  <si>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</si>
  <si>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</si>
  <si>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</si>
  <si>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</si>
  <si>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</si>
  <si>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</si>
  <si>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</si>
  <si>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</si>
  <si>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</si>
  <si>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</si>
  <si>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</si>
  <si>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</si>
  <si>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</si>
  <si>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</si>
  <si>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</si>
  <si>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</si>
  <si>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</si>
  <si>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</si>
  <si>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</si>
  <si>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</si>
  <si>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</si>
  <si>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</si>
  <si>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</si>
  <si>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</si>
  <si>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</si>
  <si>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</si>
  <si>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</si>
  <si>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</si>
  <si>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</si>
  <si>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</si>
  <si>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</si>
  <si>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</si>
  <si>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</si>
  <si>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</si>
  <si>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</si>
  <si>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</si>
  <si>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</si>
  <si>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</si>
  <si>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</si>
  <si>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</si>
  <si>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</si>
  <si>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</si>
  <si>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</si>
  <si>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</si>
  <si>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</si>
  <si>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</si>
  <si>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</si>
  <si>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</si>
  <si>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</si>
  <si>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</si>
  <si>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</si>
  <si>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</si>
  <si>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</si>
  <si>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</si>
  <si>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</si>
  <si>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</si>
  <si>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</si>
  <si>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</si>
  <si>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</si>
  <si>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</si>
  <si>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</si>
  <si>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</si>
  <si>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</si>
  <si>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</si>
  <si>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</si>
  <si>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</si>
  <si>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</si>
  <si>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</si>
  <si>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</si>
  <si>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</si>
  <si>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</si>
  <si>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</si>
  <si>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</si>
  <si>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</si>
  <si>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</si>
  <si>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</si>
  <si>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</si>
  <si>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</si>
  <si>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</si>
  <si>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</si>
  <si>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</si>
  <si>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</si>
  <si>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</si>
  <si>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</si>
  <si>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</si>
  <si>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</si>
  <si>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</si>
  <si>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</si>
  <si>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</si>
  <si>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</si>
  <si>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</si>
  <si>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</si>
  <si>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</si>
  <si>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</si>
  <si>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</si>
  <si>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</si>
  <si>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</si>
  <si>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</si>
  <si>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</si>
  <si>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</si>
  <si>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</si>
  <si>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</si>
  <si>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</si>
  <si>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</si>
  <si>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</si>
  <si>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</si>
  <si>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</si>
  <si>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</si>
  <si>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</si>
  <si>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</si>
  <si>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</si>
  <si>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</si>
  <si>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</si>
  <si>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</si>
  <si>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</si>
  <si>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</si>
  <si>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</si>
  <si>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</si>
  <si>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</si>
  <si>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</si>
  <si>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</si>
  <si>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</si>
  <si>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</si>
  <si>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</si>
  <si>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</si>
  <si>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</si>
  <si>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</si>
  <si>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</si>
  <si>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</si>
  <si>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</si>
  <si>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</si>
  <si>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</si>
  <si>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</si>
  <si>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</si>
  <si>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</si>
  <si>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</si>
  <si>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</si>
  <si>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</si>
  <si>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</si>
  <si>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</si>
  <si>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</si>
  <si>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</si>
  <si>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</si>
  <si>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</si>
  <si>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</si>
  <si>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</si>
  <si>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</si>
  <si>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</si>
  <si>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</si>
  <si>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</si>
  <si>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</si>
  <si>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</si>
  <si>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</si>
  <si>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</si>
  <si>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</si>
  <si>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</si>
  <si>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</si>
  <si>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</si>
  <si>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</si>
  <si>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</si>
  <si>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</si>
  <si>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</si>
  <si>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</si>
  <si>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</si>
  <si>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</si>
  <si>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</si>
  <si>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</si>
  <si>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</si>
  <si>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</si>
  <si>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</si>
  <si>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</si>
  <si>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</si>
  <si>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</si>
  <si>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</si>
  <si>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</si>
  <si>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</si>
  <si>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</si>
  <si>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</si>
  <si>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</si>
  <si>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</si>
  <si>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</si>
  <si>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</si>
  <si>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</si>
  <si>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</si>
  <si>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</si>
  <si>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</si>
  <si>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</si>
  <si>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</si>
  <si>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</si>
  <si>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</si>
  <si>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</si>
  <si>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</si>
  <si>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</si>
  <si>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</si>
  <si>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</si>
  <si>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</si>
  <si>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</si>
  <si>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</si>
  <si>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</si>
  <si>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</si>
  <si>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</si>
  <si>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</si>
  <si>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</si>
  <si>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</si>
  <si>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</si>
  <si>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</si>
  <si>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</si>
  <si>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</si>
  <si>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</si>
  <si>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</si>
  <si>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</si>
  <si>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</si>
  <si>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</si>
  <si>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</si>
  <si>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</si>
  <si>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</si>
  <si>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</si>
  <si>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</si>
  <si>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</si>
  <si>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</si>
  <si>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</si>
  <si>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</si>
  <si>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</si>
  <si>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</si>
  <si>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</si>
  <si>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</si>
  <si>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</si>
  <si>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</si>
  <si>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</si>
  <si>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</si>
  <si>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</si>
  <si>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</si>
  <si>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</si>
  <si>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</si>
  <si>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</si>
  <si>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</si>
  <si>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</si>
  <si>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</si>
  <si>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</si>
  <si>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</si>
  <si>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</si>
  <si>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</si>
  <si>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</si>
  <si>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</si>
  <si>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</si>
  <si>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</si>
  <si>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</si>
  <si>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</si>
  <si>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</si>
  <si>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</si>
  <si>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</si>
  <si>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</si>
  <si>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</si>
  <si>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</si>
  <si>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</si>
  <si>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</si>
  <si>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</si>
  <si>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</si>
  <si>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</si>
  <si>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</si>
  <si>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</si>
  <si>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</si>
  <si>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</si>
  <si>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</si>
  <si>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</si>
  <si>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</si>
  <si>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</si>
  <si>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</si>
  <si>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</si>
  <si>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</si>
  <si>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</si>
  <si>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</si>
  <si>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</si>
  <si>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</si>
  <si>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</si>
  <si>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</si>
  <si>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</si>
  <si>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</si>
  <si>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</si>
  <si>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</si>
  <si>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</si>
  <si>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</si>
  <si>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</si>
  <si>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</si>
  <si>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</si>
  <si>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</si>
  <si>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</si>
  <si>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</si>
  <si>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</si>
  <si>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</si>
  <si>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</si>
  <si>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</si>
  <si>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</si>
  <si>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</si>
  <si>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</si>
  <si>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</si>
  <si>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</si>
  <si>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</si>
  <si>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</si>
  <si>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</si>
  <si>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</si>
  <si>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</si>
  <si>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</si>
  <si>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</si>
  <si>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</si>
  <si>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</si>
  <si>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</si>
  <si>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</si>
  <si>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</si>
  <si>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</si>
  <si>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</si>
  <si>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</si>
  <si>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</si>
  <si>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</si>
  <si>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</si>
  <si>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</si>
  <si>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</si>
  <si>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</si>
  <si>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</si>
  <si>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</si>
  <si>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</si>
  <si>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</si>
  <si>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</si>
  <si>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</si>
  <si>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</si>
  <si>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</si>
  <si>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</si>
  <si>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</si>
  <si>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</si>
  <si>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</si>
  <si>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</si>
  <si>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</si>
  <si>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</si>
  <si>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</si>
  <si>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</si>
  <si>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</si>
  <si>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</si>
  <si>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</si>
  <si>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</si>
  <si>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</si>
  <si>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</si>
  <si>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</si>
  <si>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</si>
  <si>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</si>
  <si>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</si>
  <si>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</si>
  <si>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</si>
  <si>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</si>
  <si>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</si>
  <si>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</si>
  <si>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</si>
  <si>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</si>
  <si>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</si>
  <si>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</si>
  <si>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</si>
  <si>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</si>
  <si>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</si>
  <si>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</si>
  <si>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</si>
  <si>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</si>
  <si>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</si>
  <si>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</si>
  <si>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</si>
  <si>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</si>
  <si>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</si>
  <si>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</si>
  <si>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</si>
  <si>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</si>
  <si>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</si>
  <si>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</si>
  <si>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</si>
  <si>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</si>
  <si>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</si>
  <si>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</si>
  <si>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</si>
  <si>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</si>
  <si>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</si>
  <si>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</si>
  <si>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</si>
  <si>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</si>
  <si>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</si>
  <si>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</si>
  <si>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</si>
  <si>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</si>
  <si>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</si>
  <si>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</si>
  <si>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</si>
  <si>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</si>
  <si>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</si>
  <si>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</si>
  <si>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</si>
  <si>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</si>
  <si>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</si>
  <si>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</si>
  <si>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</si>
  <si>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</si>
  <si>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</si>
  <si>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</si>
  <si>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</si>
  <si>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</si>
  <si>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</si>
  <si>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</si>
  <si>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</si>
  <si>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</si>
  <si>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</si>
  <si>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</si>
  <si>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</si>
  <si>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</si>
  <si>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</si>
  <si>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</si>
  <si>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</si>
  <si>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</si>
  <si>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</si>
  <si>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</si>
  <si>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</si>
  <si>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</si>
  <si>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</si>
  <si>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</si>
  <si>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</si>
  <si>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</si>
  <si>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</si>
  <si>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</si>
  <si>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</si>
  <si>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</si>
  <si>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</si>
  <si>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</si>
  <si>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</si>
  <si>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</si>
  <si>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</si>
  <si>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</si>
  <si>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</si>
  <si>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</si>
  <si>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</si>
  <si>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</si>
  <si>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</si>
  <si>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</si>
  <si>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</si>
  <si>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</si>
  <si>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</si>
  <si>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</si>
  <si>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</si>
  <si>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</si>
  <si>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</si>
  <si>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</si>
  <si>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</si>
  <si>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</si>
  <si>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</si>
  <si>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</si>
  <si>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</si>
  <si>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</si>
  <si>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</si>
  <si>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</si>
  <si>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</si>
  <si>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</si>
  <si>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</si>
  <si>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</si>
  <si>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</si>
  <si>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</si>
  <si>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</si>
  <si>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</si>
  <si>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</si>
  <si>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</si>
  <si>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</si>
  <si>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</si>
  <si>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</si>
  <si>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</si>
  <si>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</si>
  <si>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</si>
  <si>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</si>
  <si>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</si>
  <si>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</si>
  <si>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</si>
  <si>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</si>
  <si>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</si>
  <si>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</si>
  <si>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</si>
  <si>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</si>
  <si>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</si>
  <si>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</si>
  <si>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</si>
  <si>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</si>
  <si>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</si>
  <si>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</si>
  <si>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</si>
  <si>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</si>
  <si>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</si>
  <si>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</si>
  <si>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</si>
  <si>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</si>
  <si>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</si>
  <si>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</si>
  <si>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</si>
  <si>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</si>
  <si>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</si>
  <si>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</si>
  <si>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</si>
  <si>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</si>
  <si>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</si>
  <si>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</si>
  <si>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</si>
  <si>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</si>
  <si>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</si>
  <si>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</si>
  <si>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</si>
  <si>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</si>
  <si>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</si>
  <si>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</si>
  <si>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</si>
  <si>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</si>
  <si>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</si>
  <si>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</si>
  <si>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</si>
  <si>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</si>
  <si>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</si>
  <si>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</si>
  <si>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</si>
  <si>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</si>
  <si>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</si>
  <si>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</si>
  <si>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</si>
  <si>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</si>
  <si>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</si>
  <si>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</si>
  <si>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</si>
  <si>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</si>
  <si>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</si>
  <si>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</si>
  <si>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</si>
  <si>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</si>
  <si>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</si>
  <si>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</si>
  <si>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</si>
  <si>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</si>
  <si>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</si>
  <si>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</si>
  <si>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</si>
  <si>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</si>
  <si>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</si>
  <si>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</si>
  <si>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</si>
  <si>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</si>
  <si>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</si>
  <si>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</si>
  <si>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</si>
  <si>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</si>
  <si>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</si>
  <si>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</si>
  <si>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</si>
  <si>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</si>
  <si>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</si>
  <si>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</si>
  <si>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</si>
  <si>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</si>
  <si>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</si>
  <si>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</si>
  <si>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</si>
  <si>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</si>
  <si>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</si>
  <si>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</si>
  <si>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</si>
  <si>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</si>
  <si>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</si>
  <si>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</si>
  <si>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</si>
  <si>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</si>
  <si>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</si>
  <si>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</si>
  <si>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</si>
  <si>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</si>
  <si>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</si>
  <si>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</si>
  <si>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</si>
  <si>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</si>
  <si>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</si>
  <si>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</si>
  <si>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</si>
  <si>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</si>
  <si>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</si>
  <si>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</si>
  <si>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</si>
  <si>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</si>
  <si>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</si>
  <si>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</si>
  <si>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</si>
  <si>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</si>
  <si>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</si>
  <si>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</si>
  <si>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</si>
  <si>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</si>
  <si>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</si>
  <si>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</si>
  <si>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</si>
  <si>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</si>
  <si>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</si>
  <si>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</si>
  <si>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</si>
  <si>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</si>
  <si>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</si>
  <si>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</si>
  <si>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</si>
  <si>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</si>
  <si>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</si>
  <si>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</si>
  <si>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</si>
  <si>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</si>
  <si>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</si>
  <si>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</si>
  <si>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</si>
  <si>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</si>
  <si>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</si>
  <si>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</si>
  <si>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</si>
  <si>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</si>
  <si>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</si>
  <si>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</si>
  <si>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</si>
  <si>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</si>
  <si>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</si>
  <si>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</si>
  <si>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</si>
  <si>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</si>
  <si>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</si>
  <si>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</si>
  <si>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</si>
  <si>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</si>
  <si>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</si>
  <si>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</si>
  <si>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</si>
  <si>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</si>
  <si>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</si>
  <si>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</si>
  <si>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</si>
  <si>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</si>
  <si>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</si>
  <si>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</si>
  <si>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</si>
  <si>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</si>
  <si>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</si>
  <si>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</si>
  <si>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</si>
  <si>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</si>
  <si>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</si>
  <si>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</si>
  <si>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</si>
  <si>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</si>
  <si>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</si>
  <si>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</si>
  <si>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</si>
  <si>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</si>
  <si>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</si>
  <si>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</si>
  <si>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</si>
  <si>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</si>
  <si>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</si>
  <si>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</si>
  <si>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</si>
  <si>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</si>
  <si>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</si>
  <si>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</si>
  <si>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</si>
  <si>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</si>
  <si>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</si>
  <si>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</si>
  <si>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</si>
  <si>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</si>
  <si>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</si>
  <si>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</si>
  <si>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</si>
  <si>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</si>
  <si>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</si>
  <si>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</si>
  <si>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</si>
  <si>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</si>
  <si>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</si>
  <si>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</si>
  <si>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</si>
  <si>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</si>
  <si>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</si>
  <si>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</si>
  <si>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</si>
  <si>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</si>
  <si>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</si>
  <si>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</si>
  <si>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</si>
  <si>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</si>
  <si>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</si>
  <si>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</si>
  <si>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</si>
  <si>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</si>
  <si>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</si>
  <si>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</si>
  <si>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</si>
  <si>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</si>
  <si>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</si>
  <si>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</si>
  <si>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</si>
  <si>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</si>
  <si>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</si>
  <si>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</si>
  <si>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</si>
  <si>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</si>
  <si>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</si>
  <si>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</si>
  <si>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</si>
  <si>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</si>
  <si>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</si>
  <si>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</si>
  <si>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</si>
  <si>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</si>
  <si>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</si>
  <si>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</si>
  <si>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</si>
  <si>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</si>
  <si>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</si>
  <si>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</si>
  <si>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</si>
  <si>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</si>
  <si>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</si>
  <si>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</si>
  <si>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</si>
  <si>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</si>
  <si>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</si>
  <si>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</si>
  <si>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</si>
  <si>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</si>
  <si>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</si>
  <si>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</si>
  <si>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</si>
  <si>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</si>
  <si>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</si>
  <si>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</si>
  <si>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</si>
  <si>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</si>
  <si>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</si>
  <si>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</si>
  <si>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</si>
  <si>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</si>
  <si>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</si>
  <si>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</si>
  <si>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</si>
  <si>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</si>
  <si>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</si>
  <si>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</si>
  <si>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</si>
  <si>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</si>
  <si>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</si>
  <si>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</si>
  <si>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</si>
  <si>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</si>
  <si>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</si>
  <si>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</si>
  <si>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</si>
  <si>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</si>
  <si>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</si>
  <si>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</si>
  <si>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</si>
  <si>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</si>
  <si>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</si>
  <si>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</si>
  <si>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</si>
  <si>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</si>
  <si>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</si>
  <si>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</si>
  <si>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</si>
  <si>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</si>
  <si>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</si>
  <si>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</si>
  <si>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</si>
  <si>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</si>
  <si>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</si>
  <si>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</si>
  <si>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</si>
  <si>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</si>
  <si>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</si>
  <si>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</si>
  <si>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</si>
  <si>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</si>
  <si>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</si>
  <si>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</si>
  <si>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</si>
  <si>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</si>
  <si>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</si>
  <si>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</si>
  <si>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</si>
  <si>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</si>
  <si>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</si>
  <si>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</si>
  <si>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</si>
  <si>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</si>
  <si>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</si>
  <si>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</si>
  <si>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</si>
  <si>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</si>
  <si>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</si>
  <si>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</si>
  <si>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</si>
  <si>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</si>
  <si>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</si>
  <si>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</si>
  <si>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</si>
  <si>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</si>
  <si>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</si>
  <si>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</si>
  <si>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</si>
  <si>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</si>
  <si>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</si>
  <si>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</si>
  <si>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</si>
  <si>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</si>
  <si>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</si>
  <si>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</si>
  <si>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</si>
  <si>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</si>
  <si>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</si>
  <si>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</si>
  <si>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</si>
  <si>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</si>
  <si>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</si>
  <si>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</si>
  <si>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</si>
  <si>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</si>
  <si>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</si>
  <si>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</si>
  <si>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</si>
  <si>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</si>
  <si>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</si>
  <si>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</si>
  <si>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</si>
  <si>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</si>
  <si>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</si>
  <si>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</si>
  <si>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</si>
  <si>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</si>
  <si>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</si>
  <si>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</si>
  <si>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</si>
  <si>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</si>
  <si>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</si>
  <si>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</si>
  <si>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</si>
  <si>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</si>
  <si>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</si>
  <si>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</si>
  <si>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</si>
  <si>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</si>
  <si>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</si>
  <si>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</si>
  <si>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</si>
  <si>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</si>
  <si>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</si>
  <si>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</si>
  <si>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</si>
  <si>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</si>
  <si>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</si>
  <si>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</si>
  <si>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</si>
  <si>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</si>
  <si>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</si>
  <si>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</si>
  <si>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</si>
  <si>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</si>
  <si>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</si>
  <si>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</si>
  <si>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</si>
  <si>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</si>
  <si>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</si>
  <si>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</si>
  <si>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</si>
  <si>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</si>
  <si>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</si>
  <si>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</si>
  <si>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</si>
  <si>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</si>
  <si>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</si>
  <si>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</si>
  <si>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</si>
  <si>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</si>
  <si>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</si>
  <si>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</si>
  <si>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</si>
  <si>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</si>
  <si>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</si>
  <si>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</si>
  <si>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</si>
  <si>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</si>
  <si>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</si>
  <si>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</si>
  <si>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</si>
  <si>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</si>
  <si>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</si>
  <si>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</si>
  <si>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</si>
  <si>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</si>
  <si>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</si>
  <si>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</si>
  <si>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</si>
  <si>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</si>
  <si>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</si>
  <si>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</si>
  <si>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</si>
  <si>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</si>
  <si>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</si>
  <si>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</si>
  <si>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</si>
  <si>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</si>
  <si>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</si>
  <si>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</si>
  <si>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</si>
  <si>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</si>
  <si>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</si>
  <si>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</si>
  <si>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</si>
  <si>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</si>
  <si>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</si>
  <si>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</si>
  <si>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</si>
  <si>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</si>
  <si>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</si>
  <si>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</si>
  <si>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</si>
  <si>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</si>
  <si>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</si>
  <si>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</si>
  <si>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</si>
  <si>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</si>
  <si>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</si>
  <si>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</si>
  <si>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</si>
  <si>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</si>
  <si>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</si>
  <si>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</si>
  <si>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</si>
  <si>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</si>
  <si>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</si>
  <si>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</si>
  <si>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</si>
  <si>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</si>
  <si>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</si>
  <si>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</si>
  <si>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</si>
  <si>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</si>
  <si>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</si>
  <si>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</si>
  <si>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</si>
  <si>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</si>
  <si>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</si>
  <si>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</si>
  <si>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</si>
  <si>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</si>
  <si>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</si>
  <si>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</si>
  <si>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</si>
  <si>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</si>
  <si>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</si>
  <si>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</si>
  <si>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</si>
  <si>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</si>
  <si>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</si>
  <si>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</si>
  <si>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</si>
  <si>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</si>
  <si>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</si>
  <si>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</si>
  <si>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</si>
  <si>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</si>
  <si>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</si>
  <si>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</si>
  <si>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</si>
  <si>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</si>
  <si>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</si>
  <si>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</si>
  <si>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</si>
  <si>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</si>
  <si>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</si>
  <si>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</si>
  <si>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</si>
  <si>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</si>
  <si>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</si>
  <si>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</si>
  <si>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</si>
  <si>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</si>
  <si>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</si>
  <si>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</si>
  <si>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</si>
  <si>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</si>
  <si>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</si>
  <si>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</si>
  <si>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</si>
  <si>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</si>
  <si>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</si>
  <si>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</si>
  <si>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</si>
  <si>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</si>
  <si>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</si>
  <si>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</si>
  <si>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</si>
  <si>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</si>
  <si>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</si>
  <si>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</si>
  <si>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</si>
  <si>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</si>
  <si>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</si>
  <si>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</si>
  <si>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</si>
  <si>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</si>
  <si>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</si>
  <si>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</si>
  <si>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</si>
  <si>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</si>
  <si>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</si>
  <si>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</si>
  <si>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</si>
  <si>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</si>
  <si>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</si>
  <si>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</si>
  <si>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</si>
  <si>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</si>
  <si>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</si>
  <si>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</si>
  <si>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</si>
  <si>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</si>
  <si>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</si>
  <si>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</si>
  <si>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</si>
  <si>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</si>
  <si>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</si>
  <si>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</si>
  <si>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</si>
  <si>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</si>
  <si>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</si>
  <si>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</si>
  <si>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</si>
  <si>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</si>
  <si>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</si>
  <si>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</si>
  <si>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</si>
  <si>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</si>
  <si>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</si>
  <si>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</si>
  <si>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</si>
  <si>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</si>
  <si>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</si>
  <si>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</si>
  <si>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</si>
  <si>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</si>
  <si>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</si>
  <si>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</si>
  <si>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</si>
  <si>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</si>
  <si>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</si>
  <si>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</si>
  <si>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</si>
  <si>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</si>
  <si>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</si>
  <si>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</si>
  <si>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</si>
  <si>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</si>
  <si>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</si>
  <si>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</si>
  <si>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</si>
  <si>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</si>
  <si>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</si>
  <si>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</si>
  <si>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</si>
  <si>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</si>
  <si>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</si>
  <si>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</si>
  <si>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</si>
  <si>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</si>
  <si>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</si>
  <si>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</si>
  <si>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</si>
  <si>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</si>
  <si>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</si>
  <si>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</si>
  <si>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</si>
  <si>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</si>
  <si>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</si>
  <si>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</si>
  <si>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</si>
  <si>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</si>
  <si>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</si>
  <si>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</si>
  <si>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</si>
  <si>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</si>
  <si>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</si>
  <si>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</si>
  <si>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</si>
  <si>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</si>
  <si>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</si>
  <si>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</si>
  <si>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</si>
  <si>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</si>
  <si>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</si>
  <si>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</si>
  <si>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</si>
  <si>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</si>
  <si>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</si>
  <si>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</si>
  <si>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</si>
  <si>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</si>
  <si>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</si>
  <si>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</si>
  <si>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</si>
  <si>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</si>
  <si>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</si>
  <si>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</si>
  <si>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</si>
  <si>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</si>
  <si>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</si>
  <si>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</si>
  <si>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</si>
  <si>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</si>
  <si>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</si>
  <si>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</si>
  <si>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</si>
  <si>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</si>
  <si>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</si>
  <si>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</si>
  <si>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</si>
  <si>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</si>
  <si>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</si>
  <si>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</si>
  <si>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</si>
  <si>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</si>
  <si>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</si>
  <si>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</si>
  <si>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</si>
  <si>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</si>
  <si>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</si>
  <si>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</si>
  <si>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</si>
  <si>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</si>
  <si>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</si>
  <si>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</si>
  <si>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</si>
  <si>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</si>
  <si>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</si>
  <si>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</si>
  <si>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</si>
  <si>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</si>
  <si>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</si>
  <si>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</si>
  <si>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</si>
  <si>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</si>
  <si>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</si>
  <si>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</si>
  <si>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</si>
  <si>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</si>
  <si>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</si>
  <si>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</si>
  <si>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</si>
  <si>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</si>
  <si>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</si>
  <si>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</si>
  <si>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</si>
  <si>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</si>
  <si>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</si>
  <si>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</si>
  <si>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</si>
  <si>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</si>
  <si>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</si>
  <si>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</si>
  <si>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</si>
  <si>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</si>
  <si>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</si>
  <si>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</si>
  <si>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</si>
  <si>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</si>
  <si>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</si>
  <si>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</si>
  <si>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</si>
  <si>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</si>
  <si>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</si>
  <si>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</si>
  <si>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</si>
  <si>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</si>
  <si>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</si>
  <si>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</si>
  <si>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</si>
  <si>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</si>
  <si>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</si>
  <si>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</si>
  <si>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</si>
  <si>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</si>
  <si>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</si>
  <si>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</si>
  <si>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</si>
  <si>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</si>
  <si>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</si>
  <si>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</si>
  <si>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</si>
  <si>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</si>
  <si>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</si>
  <si>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</si>
  <si>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</si>
  <si>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</si>
  <si>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</si>
  <si>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</si>
  <si>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</si>
  <si>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</si>
  <si>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</si>
  <si>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</si>
  <si>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</si>
  <si>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</si>
  <si>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</si>
  <si>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</si>
  <si>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</si>
  <si>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</si>
  <si>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</si>
  <si>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</si>
  <si>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</si>
  <si>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</si>
  <si>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</si>
  <si>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</si>
  <si>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</si>
  <si>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</si>
  <si>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</si>
  <si>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</si>
  <si>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</si>
  <si>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</si>
  <si>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</si>
  <si>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</si>
  <si>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</si>
  <si>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</si>
  <si>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</si>
  <si>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</si>
  <si>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</si>
  <si>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</si>
  <si>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</si>
  <si>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</si>
  <si>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</si>
  <si>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</si>
  <si>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</si>
  <si>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</si>
  <si>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</si>
  <si>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</si>
  <si>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</si>
  <si>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</si>
  <si>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</si>
  <si>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</si>
  <si>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</si>
  <si>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</si>
  <si>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</si>
  <si>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</si>
  <si>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</si>
  <si>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</si>
  <si>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</si>
  <si>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</si>
  <si>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</si>
  <si>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</si>
  <si>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</si>
  <si>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</si>
  <si>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</si>
  <si>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</si>
  <si>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</si>
  <si>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</si>
  <si>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</si>
  <si>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</si>
  <si>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</si>
  <si>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</si>
  <si>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</si>
  <si>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</si>
  <si>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</si>
  <si>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</si>
  <si>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</si>
  <si>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</si>
  <si>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</si>
  <si>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</si>
  <si>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</si>
  <si>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</si>
  <si>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</si>
  <si>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</si>
  <si>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</si>
  <si>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</si>
  <si>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</si>
  <si>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</si>
  <si>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</si>
  <si>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</si>
  <si>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</si>
  <si>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</si>
  <si>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</si>
  <si>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</si>
  <si>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</si>
  <si>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</si>
  <si>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</si>
  <si>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</si>
  <si>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</si>
  <si>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</si>
  <si>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</si>
  <si>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</si>
  <si>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</si>
  <si>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</si>
  <si>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</si>
  <si>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</si>
  <si>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</si>
  <si>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</si>
  <si>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</si>
  <si>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</si>
  <si>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</si>
  <si>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</si>
  <si>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</si>
  <si>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</si>
  <si>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</si>
  <si>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</si>
  <si>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</si>
  <si>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</si>
  <si>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</si>
  <si>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</si>
  <si>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</si>
  <si>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</si>
  <si>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</si>
  <si>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</si>
  <si>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</si>
  <si>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</si>
  <si>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</si>
  <si>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</si>
  <si>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</si>
  <si>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</si>
  <si>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</si>
  <si>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</si>
  <si>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</si>
  <si>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</si>
  <si>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</si>
  <si>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</si>
  <si>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</si>
  <si>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</si>
  <si>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</si>
  <si>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</si>
  <si>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</si>
  <si>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</si>
  <si>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</si>
  <si>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</si>
  <si>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</si>
  <si>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</si>
  <si>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</si>
  <si>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</si>
  <si>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</si>
  <si>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</si>
  <si>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</si>
  <si>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</si>
  <si>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</si>
  <si>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</si>
  <si>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</si>
  <si>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</si>
  <si>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</si>
  <si>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</si>
  <si>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</si>
  <si>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</si>
  <si>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</si>
  <si>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</si>
  <si>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</si>
  <si>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</si>
  <si>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</si>
  <si>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</si>
  <si>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</si>
  <si>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</si>
  <si>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</si>
  <si>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</si>
  <si>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</si>
  <si>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</si>
  <si>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</si>
  <si>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</si>
  <si>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</si>
  <si>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</si>
  <si>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</si>
  <si>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</si>
  <si>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</si>
  <si>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</si>
  <si>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</si>
  <si>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</si>
  <si>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</si>
  <si>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</si>
  <si>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</si>
  <si>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</si>
  <si>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</si>
  <si>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</si>
  <si>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</si>
  <si>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</si>
  <si>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</si>
  <si>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</si>
  <si>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</si>
  <si>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</si>
  <si>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</si>
  <si>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</si>
  <si>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</si>
  <si>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</si>
  <si>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</si>
  <si>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</si>
  <si>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</si>
  <si>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</si>
  <si>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</si>
  <si>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</si>
  <si>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</si>
  <si>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</si>
  <si>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</si>
  <si>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</si>
  <si>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</si>
  <si>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</si>
  <si>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</si>
  <si>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</si>
  <si>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</si>
  <si>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</si>
  <si>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</si>
  <si>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</si>
  <si>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</si>
  <si>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</si>
  <si>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</si>
  <si>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</si>
  <si>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</si>
  <si>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</si>
  <si>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</si>
  <si>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</si>
  <si>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</si>
  <si>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</si>
  <si>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</si>
  <si>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</si>
  <si>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</si>
  <si>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</si>
  <si>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</si>
  <si>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</si>
  <si>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</si>
  <si>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</si>
  <si>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</si>
  <si>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</si>
  <si>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</si>
  <si>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</si>
  <si>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</si>
  <si>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</si>
  <si>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</si>
  <si>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</si>
  <si>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</si>
  <si>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</si>
  <si>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</si>
  <si>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</si>
  <si>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</si>
  <si>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</si>
  <si>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</si>
  <si>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</si>
  <si>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</si>
  <si>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</si>
  <si>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</si>
  <si>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</si>
  <si>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</si>
  <si>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</si>
  <si>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</si>
  <si>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</si>
  <si>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</si>
  <si>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</si>
  <si>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</si>
  <si>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</si>
  <si>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</si>
  <si>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</si>
  <si>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</si>
  <si>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</si>
  <si>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</si>
  <si>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</si>
  <si>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</si>
  <si>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</si>
  <si>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</si>
  <si>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</si>
  <si>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</si>
  <si>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</si>
  <si>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</si>
  <si>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</si>
  <si>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</si>
  <si>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</si>
  <si>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</si>
  <si>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</si>
  <si>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</si>
  <si>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</si>
  <si>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</si>
  <si>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</si>
  <si>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</si>
  <si>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</si>
  <si>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</si>
  <si>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</si>
  <si>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</si>
  <si>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</si>
  <si>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</si>
  <si>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</si>
  <si>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</si>
  <si>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</si>
  <si>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</si>
  <si>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</si>
  <si>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</si>
  <si>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</si>
  <si>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</si>
  <si>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</si>
  <si>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</si>
  <si>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</si>
  <si>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</si>
  <si>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</si>
  <si>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</si>
  <si>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</si>
  <si>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</si>
  <si>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</si>
  <si>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</si>
  <si>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</si>
  <si>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</si>
  <si>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</si>
  <si>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</si>
  <si>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</si>
  <si>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</si>
  <si>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</si>
  <si>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</si>
  <si>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</si>
  <si>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</si>
  <si>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</si>
  <si>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</si>
  <si>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</si>
  <si>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</si>
  <si>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</si>
  <si>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</si>
  <si>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</si>
  <si>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</si>
  <si>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</si>
  <si>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</si>
  <si>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</si>
  <si>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</si>
  <si>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</si>
  <si>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</si>
  <si>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</si>
  <si>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</si>
  <si>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</si>
  <si>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</si>
  <si>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</si>
  <si>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</si>
  <si>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</si>
  <si>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</si>
  <si>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</si>
  <si>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</si>
  <si>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</si>
  <si>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</si>
  <si>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</si>
  <si>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</si>
  <si>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</si>
  <si>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</si>
  <si>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</si>
  <si>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</si>
  <si>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</si>
  <si>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</si>
  <si>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</si>
  <si>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</si>
  <si>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</si>
  <si>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</si>
  <si>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</si>
  <si>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</si>
  <si>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</si>
  <si>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</si>
  <si>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</si>
  <si>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</si>
  <si>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</si>
  <si>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</si>
  <si>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</si>
  <si>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</si>
  <si>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</si>
  <si>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</si>
  <si>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</si>
  <si>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</si>
  <si>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</si>
  <si>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</si>
  <si>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</si>
  <si>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</si>
  <si>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</si>
  <si>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</si>
  <si>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</si>
  <si>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</si>
  <si>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</si>
  <si>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</si>
  <si>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</si>
  <si>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</si>
  <si>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</si>
  <si>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</si>
  <si>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</si>
  <si>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</si>
  <si>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</si>
  <si>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</si>
  <si>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</si>
  <si>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</si>
  <si>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</si>
  <si>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</si>
  <si>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</si>
  <si>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</si>
  <si>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</si>
  <si>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</si>
  <si>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</si>
  <si>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</si>
  <si>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</si>
  <si>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</si>
  <si>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</si>
  <si>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</si>
  <si>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</si>
  <si>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</si>
  <si>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</si>
  <si>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</si>
  <si>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</si>
  <si>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</si>
  <si>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</si>
  <si>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</si>
  <si>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</si>
  <si>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</si>
  <si>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</si>
  <si>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</si>
  <si>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</si>
  <si>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</si>
  <si>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</si>
  <si>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</si>
  <si>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</si>
  <si>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</si>
  <si>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</si>
  <si>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</si>
  <si>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</si>
  <si>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</si>
  <si>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</si>
  <si>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</si>
  <si>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</si>
  <si>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</si>
  <si>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</si>
  <si>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</si>
  <si>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</si>
  <si>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</si>
  <si>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</si>
  <si>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</si>
  <si>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</si>
  <si>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</si>
  <si>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</si>
  <si>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</si>
  <si>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</si>
  <si>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</si>
  <si>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</si>
  <si>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</si>
  <si>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</si>
  <si>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</si>
  <si>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</si>
  <si>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</si>
  <si>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</si>
  <si>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</si>
  <si>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</si>
  <si>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</si>
  <si>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</si>
  <si>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</si>
  <si>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</si>
  <si>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</si>
  <si>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</si>
  <si>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</si>
  <si>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</si>
  <si>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</si>
  <si>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</si>
  <si>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</si>
  <si>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</si>
  <si>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</si>
  <si>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</si>
  <si>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</si>
  <si>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</si>
  <si>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</si>
  <si>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</si>
  <si>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</si>
  <si>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</si>
  <si>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</si>
  <si>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</si>
  <si>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</si>
  <si>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</si>
  <si>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</si>
  <si>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</si>
  <si>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</si>
  <si>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</si>
  <si>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</si>
  <si>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</si>
  <si>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</si>
  <si>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</si>
  <si>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</si>
  <si>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</si>
  <si>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</si>
  <si>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</si>
  <si>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</si>
  <si>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</si>
  <si>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</si>
  <si>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</si>
  <si>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</si>
  <si>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</si>
  <si>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</si>
  <si>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</si>
  <si>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</si>
  <si>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</si>
  <si>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</si>
  <si>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</si>
  <si>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</si>
  <si>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</si>
  <si>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</si>
  <si>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</si>
  <si>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</si>
  <si>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</si>
  <si>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</si>
  <si>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</si>
  <si>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</si>
  <si>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</si>
  <si>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</si>
  <si>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</si>
  <si>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</si>
  <si>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</si>
  <si>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</si>
  <si>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</si>
  <si>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</si>
  <si>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</si>
  <si>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</si>
  <si>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</si>
  <si>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</si>
  <si>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</si>
  <si>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</si>
  <si>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</si>
  <si>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</si>
  <si>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</si>
  <si>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</si>
  <si>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</si>
  <si>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</si>
  <si>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</si>
  <si>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</si>
  <si>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</si>
  <si>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</si>
  <si>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</si>
  <si>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</si>
  <si>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</si>
  <si>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</si>
  <si>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</si>
  <si>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</si>
  <si>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</si>
  <si>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</si>
  <si>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</si>
  <si>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</si>
  <si>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</si>
  <si>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</si>
  <si>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</si>
  <si>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</si>
  <si>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</si>
  <si>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</si>
  <si>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</si>
  <si>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</si>
  <si>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</si>
  <si>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</si>
  <si>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</si>
  <si>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</si>
  <si>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</si>
  <si>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</si>
  <si>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</si>
  <si>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</si>
  <si>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</si>
  <si>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</si>
  <si>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</si>
  <si>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</si>
  <si>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</si>
  <si>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</si>
  <si>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</si>
  <si>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</si>
  <si>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</si>
  <si>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</si>
  <si>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</si>
  <si>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</si>
  <si>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</si>
  <si>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</si>
  <si>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</si>
  <si>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</si>
  <si>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</si>
  <si>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</si>
  <si>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</si>
  <si>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</si>
  <si>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</si>
  <si>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</si>
  <si>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</si>
  <si>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</si>
  <si>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</si>
  <si>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</si>
  <si>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</si>
  <si>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</si>
  <si>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</si>
  <si>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</si>
  <si>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</si>
  <si>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</si>
  <si>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</si>
  <si>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</si>
  <si>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</si>
  <si>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</si>
  <si>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</si>
  <si>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</si>
  <si>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</si>
  <si>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</si>
  <si>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</si>
  <si>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</si>
  <si>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</si>
  <si>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</si>
  <si>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</si>
  <si>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</si>
  <si>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</si>
  <si>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</si>
  <si>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</si>
  <si>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</si>
  <si>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</si>
  <si>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</si>
  <si>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</si>
  <si>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</si>
  <si>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</si>
  <si>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</si>
  <si>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</si>
  <si>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</si>
  <si>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</si>
  <si>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</si>
  <si>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</si>
  <si>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</si>
  <si>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</si>
  <si>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</si>
  <si>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</si>
  <si>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</si>
  <si>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</si>
  <si>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</si>
  <si>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</si>
  <si>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</si>
  <si>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</si>
  <si>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</si>
  <si>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</si>
  <si>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</si>
  <si>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</si>
  <si>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</si>
  <si>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</si>
  <si>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</si>
  <si>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</si>
  <si>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</si>
  <si>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</si>
  <si>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</si>
  <si>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</si>
  <si>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</si>
  <si>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</si>
  <si>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</si>
  <si>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</si>
  <si>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</si>
  <si>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</si>
  <si>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</si>
  <si>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</si>
  <si>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</si>
  <si>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</si>
  <si>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</si>
  <si>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</si>
  <si>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</si>
  <si>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</si>
  <si>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</si>
  <si>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</si>
  <si>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</si>
  <si>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</si>
  <si>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</si>
  <si>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</si>
  <si>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</si>
  <si>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</si>
  <si>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</si>
  <si>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</si>
  <si>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</si>
  <si>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</si>
  <si>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</si>
  <si>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</si>
  <si>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</si>
  <si>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</si>
  <si>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</si>
  <si>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</si>
  <si>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</si>
  <si>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</si>
  <si>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</si>
  <si>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</si>
  <si>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</si>
  <si>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</si>
  <si>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</si>
  <si>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</si>
  <si>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</si>
  <si>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</si>
  <si>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</si>
  <si>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</si>
  <si>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</si>
  <si>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</si>
  <si>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</si>
  <si>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</si>
  <si>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</si>
  <si>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</si>
  <si>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</si>
  <si>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</si>
  <si>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</si>
  <si>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</si>
  <si>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</si>
  <si>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</si>
  <si>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</si>
  <si>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</si>
  <si>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</si>
  <si>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</si>
  <si>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</si>
  <si>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</si>
  <si>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</si>
  <si>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</si>
  <si>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</si>
  <si>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</si>
  <si>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</si>
  <si>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</si>
  <si>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</si>
  <si>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</si>
  <si>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</si>
  <si>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</si>
  <si>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</si>
  <si>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</si>
  <si>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</si>
  <si>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</si>
  <si>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</si>
  <si>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</si>
  <si>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</si>
  <si>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</si>
  <si>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</si>
  <si>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</si>
  <si>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</si>
  <si>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</si>
  <si>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</si>
  <si>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</si>
  <si>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</si>
  <si>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</si>
  <si>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</si>
  <si>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</si>
  <si>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</si>
  <si>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</si>
  <si>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</si>
  <si>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</si>
  <si>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</si>
  <si>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</si>
  <si>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</si>
  <si>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</si>
  <si>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</si>
  <si>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</si>
  <si>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</si>
  <si>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</si>
  <si>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</si>
  <si>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</si>
  <si>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</si>
  <si>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</si>
  <si>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</si>
  <si>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</si>
  <si>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</si>
  <si>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</si>
  <si>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</si>
  <si>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</si>
  <si>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</si>
  <si>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</si>
  <si>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</si>
  <si>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</si>
  <si>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</si>
  <si>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</si>
  <si>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</si>
  <si>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</si>
  <si>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</si>
  <si>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</si>
  <si>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</si>
  <si>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</si>
  <si>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</si>
  <si>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</si>
  <si>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</si>
  <si>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</si>
  <si>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</si>
  <si>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</si>
  <si>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</si>
  <si>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</si>
  <si>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</si>
  <si>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</si>
  <si>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</si>
  <si>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</si>
  <si>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</si>
  <si>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</si>
  <si>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</si>
  <si>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</si>
  <si>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</si>
  <si>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</si>
  <si>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</si>
  <si>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</si>
  <si>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</si>
  <si>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</si>
  <si>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</si>
  <si>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</si>
  <si>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</si>
  <si>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</si>
  <si>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</si>
  <si>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</si>
  <si>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</si>
  <si>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</si>
  <si>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</si>
  <si>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</si>
  <si>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</si>
  <si>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</si>
  <si>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</si>
  <si>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</si>
  <si>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</si>
  <si>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</si>
  <si>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</si>
  <si>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</si>
  <si>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</si>
  <si>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</si>
  <si>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</si>
  <si>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</si>
  <si>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</si>
  <si>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</si>
  <si>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</si>
  <si>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</si>
  <si>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</si>
  <si>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</si>
  <si>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</si>
  <si>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</si>
  <si>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</si>
  <si>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</si>
  <si>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</si>
  <si>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</si>
  <si>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</si>
  <si>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</si>
  <si>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</si>
  <si>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</si>
  <si>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</si>
  <si>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</si>
  <si>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</si>
  <si>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</si>
  <si>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</si>
  <si>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</si>
  <si>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</si>
  <si>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</si>
  <si>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</si>
  <si>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</si>
  <si>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</si>
  <si>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</si>
  <si>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</si>
  <si>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</si>
  <si>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</si>
  <si>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</si>
  <si>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</si>
  <si>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</si>
  <si>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</si>
  <si>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</si>
  <si>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</si>
  <si>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</si>
  <si>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</si>
  <si>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</si>
  <si>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</si>
  <si>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</si>
  <si>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</si>
  <si>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</si>
  <si>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</si>
  <si>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</si>
  <si>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</si>
  <si>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</si>
  <si>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</si>
  <si>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</si>
  <si>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</si>
  <si>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</si>
  <si>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</si>
  <si>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</si>
  <si>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</si>
  <si>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</si>
  <si>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</si>
  <si>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</si>
  <si>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</si>
  <si>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</si>
  <si>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</si>
  <si>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</si>
  <si>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</si>
  <si>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</si>
  <si>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</si>
  <si>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</si>
  <si>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</si>
  <si>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</si>
  <si>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</si>
  <si>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</si>
  <si>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</si>
  <si>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</si>
  <si>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</si>
  <si>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</si>
  <si>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</si>
  <si>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</si>
  <si>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</si>
  <si>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</si>
  <si>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</si>
  <si>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</si>
  <si>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</si>
  <si>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</si>
  <si>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</si>
  <si>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</si>
  <si>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</si>
  <si>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</si>
  <si>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</si>
  <si>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</si>
  <si>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</si>
  <si>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</si>
  <si>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</si>
  <si>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</si>
  <si>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</si>
  <si>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</si>
  <si>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</si>
  <si>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</si>
  <si>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</si>
  <si>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</si>
  <si>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</si>
  <si>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</si>
  <si>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</si>
  <si>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</si>
  <si>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</si>
  <si>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</si>
  <si>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</si>
  <si>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</si>
  <si>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</si>
  <si>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</si>
  <si>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</si>
  <si>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</si>
  <si>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</si>
  <si>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</si>
  <si>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</si>
  <si>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</si>
  <si>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</si>
  <si>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</si>
  <si>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</si>
  <si>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</si>
  <si>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</si>
  <si>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</si>
  <si>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</si>
  <si>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</si>
  <si>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</si>
  <si>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</si>
  <si>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</si>
  <si>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</si>
  <si>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</si>
  <si>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</si>
  <si>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</si>
  <si>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</si>
  <si>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</si>
  <si>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</si>
  <si>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</si>
  <si>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</si>
  <si>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</si>
  <si>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</si>
  <si>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</si>
  <si>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</si>
  <si>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</si>
  <si>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</si>
  <si>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</si>
  <si>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</si>
  <si>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</si>
  <si>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</si>
  <si>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</si>
  <si>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</si>
  <si>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</si>
  <si>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</si>
  <si>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</si>
  <si>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</si>
  <si>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</si>
  <si>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</si>
  <si>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</si>
  <si>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</si>
  <si>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</si>
  <si>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</si>
  <si>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</si>
  <si>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</si>
  <si>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</si>
  <si>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</si>
  <si>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</si>
  <si>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</si>
  <si>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</si>
  <si>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</si>
  <si>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</si>
  <si>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</si>
  <si>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</si>
  <si>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</si>
  <si>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</si>
  <si>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</si>
  <si>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</si>
  <si>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</si>
  <si>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</si>
  <si>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</si>
  <si>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</si>
  <si>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</si>
  <si>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</si>
  <si>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</si>
  <si>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</si>
  <si>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</si>
  <si>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</si>
  <si>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</si>
  <si>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</si>
  <si>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</si>
  <si>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</si>
  <si>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</si>
  <si>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</si>
  <si>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</si>
  <si>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</si>
  <si>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</si>
  <si>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</si>
  <si>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</si>
  <si>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</si>
  <si>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</si>
  <si>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</si>
  <si>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</si>
  <si>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</si>
  <si>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</si>
  <si>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</si>
  <si>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</si>
  <si>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</si>
  <si>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</si>
  <si>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</si>
  <si>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</si>
  <si>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</si>
  <si>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</si>
  <si>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</si>
  <si>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</si>
  <si>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</si>
  <si>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</si>
  <si>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</si>
  <si>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</si>
  <si>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</si>
  <si>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</si>
  <si>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</si>
  <si>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</si>
  <si>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</si>
  <si>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</si>
  <si>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</si>
  <si>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</si>
  <si>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</si>
  <si>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</si>
  <si>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</si>
  <si>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</si>
  <si>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</si>
  <si>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</si>
  <si>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</si>
  <si>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</si>
  <si>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</si>
  <si>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</si>
  <si>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</si>
  <si>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</si>
  <si>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</si>
  <si>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</si>
  <si>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</si>
  <si>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</si>
  <si>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</si>
  <si>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</si>
  <si>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</si>
  <si>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</si>
  <si>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</si>
  <si>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</si>
  <si>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</si>
  <si>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</si>
  <si>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</si>
  <si>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</si>
  <si>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</si>
  <si>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</si>
  <si>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</si>
  <si>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</si>
  <si>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</si>
  <si>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</si>
  <si>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</si>
  <si>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</si>
  <si>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</si>
  <si>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</si>
  <si>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</si>
  <si>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</si>
  <si>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</si>
  <si>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</si>
  <si>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</si>
  <si>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</si>
  <si>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</si>
  <si>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</si>
  <si>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</si>
  <si>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</si>
  <si>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</si>
  <si>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</si>
  <si>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</si>
  <si>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</si>
  <si>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</si>
  <si>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</si>
  <si>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</si>
  <si>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</si>
  <si>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</si>
  <si>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</si>
  <si>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</si>
  <si>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</si>
  <si>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</si>
  <si>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</si>
  <si>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</si>
  <si>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</si>
  <si>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</si>
  <si>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</si>
  <si>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</si>
  <si>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</si>
  <si>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</si>
  <si>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</si>
  <si>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</si>
  <si>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</si>
  <si>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</si>
  <si>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</si>
  <si>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</si>
  <si>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</si>
  <si>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</si>
  <si>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</si>
  <si>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</si>
  <si>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</si>
  <si>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</si>
  <si>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</si>
  <si>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</si>
  <si>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</si>
  <si>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</si>
  <si>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</si>
  <si>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</si>
  <si>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</si>
  <si>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</si>
  <si>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</si>
  <si>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</si>
  <si>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</si>
  <si>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</si>
  <si>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</si>
  <si>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</si>
  <si>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</si>
  <si>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</si>
  <si>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</si>
  <si>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</si>
  <si>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</si>
  <si>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</si>
  <si>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</si>
  <si>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</si>
  <si>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</si>
  <si>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</si>
  <si>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</si>
  <si>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</si>
  <si>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</si>
  <si>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</si>
  <si>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</si>
  <si>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</si>
  <si>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</si>
  <si>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</si>
  <si>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</si>
  <si>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</si>
  <si>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</si>
  <si>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</si>
  <si>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</si>
  <si>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</si>
  <si>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</si>
  <si>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</si>
  <si>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</si>
  <si>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</si>
  <si>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</si>
  <si>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</si>
  <si>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</si>
  <si>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</si>
  <si>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</si>
  <si>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</si>
  <si>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</si>
  <si>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</si>
  <si>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</si>
  <si>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</si>
  <si>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</si>
  <si>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</si>
  <si>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</si>
  <si>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</si>
  <si>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</si>
  <si>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</si>
  <si>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</si>
  <si>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</si>
  <si>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</si>
  <si>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</si>
  <si>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</si>
  <si>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</si>
  <si>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</si>
  <si>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</si>
  <si>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</si>
  <si>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</si>
  <si>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</si>
  <si>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</si>
  <si>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</si>
  <si>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</si>
  <si>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</si>
  <si>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</si>
  <si>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</si>
  <si>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</si>
  <si>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</si>
  <si>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</si>
  <si>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</si>
  <si>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</si>
  <si>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</si>
  <si>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</si>
  <si>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</si>
  <si>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</si>
  <si>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</si>
  <si>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</si>
  <si>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</si>
  <si>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</si>
  <si>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</si>
  <si>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</si>
  <si>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</si>
  <si>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</si>
  <si>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</si>
  <si>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</si>
  <si>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</si>
  <si>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</si>
  <si>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</si>
  <si>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</si>
  <si>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</si>
  <si>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</si>
  <si>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</si>
  <si>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</si>
  <si>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</si>
  <si>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</si>
  <si>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</si>
  <si>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</si>
  <si>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</si>
  <si>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</si>
  <si>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</si>
  <si>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</si>
  <si>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</si>
  <si>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</si>
  <si>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</si>
  <si>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</si>
  <si>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</si>
  <si>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</si>
  <si>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</si>
  <si>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</si>
  <si>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</si>
  <si>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</si>
  <si>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</si>
  <si>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</si>
  <si>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</si>
  <si>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</si>
  <si>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</si>
  <si>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</si>
  <si>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</si>
  <si>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</si>
  <si>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</si>
  <si>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</si>
  <si>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</si>
  <si>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</si>
  <si>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</si>
  <si>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</si>
  <si>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</si>
  <si>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</si>
  <si>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</si>
  <si>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</si>
  <si>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</si>
  <si>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</si>
  <si>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</si>
  <si>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</si>
  <si>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</si>
  <si>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</si>
  <si>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</si>
  <si>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</si>
  <si>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</si>
  <si>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</si>
  <si>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</si>
  <si>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</si>
  <si>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</si>
  <si>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</si>
  <si>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</si>
  <si>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</si>
  <si>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</si>
  <si>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</si>
  <si>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</si>
  <si>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</si>
  <si>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</si>
  <si>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</si>
  <si>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</si>
  <si>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</si>
  <si>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</si>
  <si>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</si>
  <si>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</si>
  <si>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</si>
  <si>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</si>
  <si>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</si>
  <si>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</si>
  <si>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</si>
  <si>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</si>
  <si>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</si>
  <si>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</si>
  <si>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</si>
  <si>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</si>
  <si>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</si>
  <si>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</si>
  <si>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</si>
  <si>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</si>
  <si>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</si>
  <si>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</si>
  <si>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</si>
  <si>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</si>
  <si>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</si>
  <si>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</si>
  <si>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</si>
  <si>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</si>
  <si>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</si>
  <si>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</si>
  <si>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</si>
  <si>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</si>
  <si>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</si>
  <si>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</si>
  <si>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</si>
  <si>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</si>
  <si>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</si>
  <si>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</si>
  <si>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</si>
  <si>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</si>
  <si>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</si>
  <si>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</si>
  <si>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</si>
  <si>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</si>
  <si>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</si>
  <si>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</si>
  <si>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</si>
  <si>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</si>
  <si>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</si>
  <si>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</si>
  <si>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</si>
  <si>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</si>
  <si>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</si>
  <si>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</si>
  <si>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</si>
  <si>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</si>
  <si>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</si>
  <si>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</si>
  <si>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</si>
  <si>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</si>
  <si>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</si>
  <si>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</si>
  <si>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</si>
  <si>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</si>
  <si>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</si>
  <si>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</si>
  <si>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</si>
  <si>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</si>
  <si>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</si>
  <si>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</si>
  <si>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</si>
  <si>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</si>
  <si>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</si>
  <si>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</si>
  <si>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</si>
  <si>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</si>
  <si>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</si>
  <si>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</si>
  <si>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</si>
  <si>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</si>
  <si>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</si>
  <si>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</si>
  <si>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</si>
  <si>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</si>
  <si>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</si>
  <si>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</si>
  <si>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</si>
  <si>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</si>
  <si>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</si>
  <si>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</si>
  <si>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</si>
  <si>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</si>
  <si>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</si>
  <si>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</si>
  <si>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</si>
  <si>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</si>
  <si>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</si>
  <si>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</si>
  <si>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</si>
  <si>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</si>
  <si>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</si>
  <si>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</si>
  <si>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</si>
  <si>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</si>
  <si>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</si>
  <si>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</si>
  <si>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</si>
  <si>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</si>
  <si>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</si>
  <si>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</si>
  <si>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</si>
  <si>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</si>
  <si>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</si>
  <si>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</si>
  <si>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</si>
  <si>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</si>
  <si>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</si>
  <si>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</si>
  <si>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</si>
  <si>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</si>
  <si>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</si>
  <si>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</si>
  <si>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</si>
  <si>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</si>
  <si>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</si>
  <si>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</si>
  <si>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</si>
  <si>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</si>
  <si>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</si>
  <si>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</si>
  <si>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</si>
  <si>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</si>
  <si>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</si>
  <si>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</si>
  <si>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</si>
  <si>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</si>
  <si>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</si>
  <si>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</si>
  <si>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</si>
  <si>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</si>
  <si>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</si>
  <si>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</si>
  <si>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</si>
  <si>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</si>
  <si>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</si>
  <si>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</si>
  <si>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</si>
  <si>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</si>
  <si>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</si>
  <si>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</si>
  <si>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</si>
  <si>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</si>
  <si>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</si>
  <si>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</si>
  <si>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</si>
  <si>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</si>
  <si>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</si>
  <si>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</si>
  <si>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</si>
  <si>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</si>
  <si>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</si>
  <si>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</si>
  <si>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</si>
  <si>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</si>
  <si>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</si>
  <si>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</si>
  <si>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</si>
  <si>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</si>
  <si>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</si>
  <si>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</si>
  <si>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</si>
  <si>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</si>
  <si>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</si>
  <si>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</si>
  <si>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</si>
  <si>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</si>
  <si>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</si>
  <si>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</si>
  <si>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</si>
  <si>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</si>
  <si>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</si>
  <si>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</si>
  <si>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</si>
  <si>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</si>
  <si>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</si>
  <si>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</si>
  <si>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</si>
  <si>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</si>
  <si>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</si>
  <si>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</si>
  <si>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</si>
  <si>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</si>
  <si>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</si>
  <si>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</si>
  <si>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</si>
  <si>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</si>
  <si>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</si>
  <si>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</si>
  <si>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</si>
  <si>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</si>
  <si>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</si>
  <si>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</si>
  <si>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</si>
  <si>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</si>
  <si>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</si>
  <si>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</si>
  <si>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</si>
  <si>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</si>
  <si>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</si>
  <si>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</si>
  <si>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</si>
  <si>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</si>
  <si>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</si>
  <si>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</si>
  <si>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</si>
  <si>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</si>
  <si>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</si>
  <si>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</si>
  <si>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</si>
  <si>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</si>
  <si>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</si>
  <si>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</si>
  <si>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</si>
  <si>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</si>
  <si>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</si>
  <si>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</si>
  <si>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</si>
  <si>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</si>
  <si>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</si>
  <si>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</si>
  <si>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</si>
  <si>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</si>
  <si>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</si>
  <si>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</si>
  <si>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</si>
  <si>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</si>
  <si>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</si>
  <si>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</si>
  <si>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</si>
  <si>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</si>
  <si>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</si>
  <si>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</si>
  <si>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</si>
  <si>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</si>
  <si>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</si>
  <si>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</si>
  <si>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</si>
  <si>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</si>
  <si>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</si>
  <si>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</si>
  <si>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</si>
  <si>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</si>
  <si>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</si>
  <si>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</si>
  <si>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</si>
  <si>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</si>
  <si>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</si>
  <si>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</si>
  <si>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</si>
  <si>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</si>
  <si>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</si>
  <si>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</si>
  <si>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</si>
  <si>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</si>
  <si>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</si>
  <si>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</si>
  <si>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</si>
  <si>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</si>
  <si>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</si>
  <si>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</si>
  <si>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</si>
  <si>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</si>
  <si>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</si>
  <si>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</si>
  <si>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</si>
  <si>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</si>
  <si>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</si>
  <si>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</si>
  <si>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</si>
  <si>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</si>
  <si>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</si>
  <si>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</si>
  <si>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</si>
  <si>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</si>
  <si>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</si>
  <si>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</si>
  <si>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</si>
  <si>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</si>
  <si>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</si>
  <si>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</si>
  <si>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</si>
  <si>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</si>
  <si>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</si>
  <si>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</si>
  <si>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</si>
  <si>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</si>
  <si>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</si>
  <si>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</si>
  <si>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</si>
  <si>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</si>
  <si>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</si>
  <si>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</si>
  <si>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</si>
  <si>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</si>
  <si>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</si>
  <si>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</si>
  <si>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</si>
  <si>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</si>
  <si>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</si>
  <si>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</si>
  <si>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</si>
  <si>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</si>
  <si>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</si>
  <si>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</si>
  <si>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</si>
  <si>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</si>
  <si>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</si>
  <si>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</si>
  <si>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</si>
  <si>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</si>
  <si>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</si>
  <si>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</si>
  <si>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</si>
  <si>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</si>
  <si>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</si>
  <si>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</si>
  <si>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</si>
  <si>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</si>
  <si>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</si>
  <si>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</si>
  <si>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</si>
  <si>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</si>
  <si>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</si>
  <si>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</si>
  <si>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</si>
  <si>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</si>
  <si>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</si>
  <si>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</si>
  <si>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</si>
  <si>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</si>
  <si>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</si>
  <si>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</si>
  <si>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</si>
  <si>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</si>
  <si>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</si>
  <si>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</si>
  <si>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</si>
  <si>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</si>
  <si>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</si>
  <si>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</si>
  <si>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</si>
  <si>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</si>
  <si>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</si>
  <si>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</si>
  <si>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</si>
  <si>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</si>
  <si>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</si>
  <si>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</si>
  <si>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</si>
  <si>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</si>
  <si>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</si>
  <si>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</si>
  <si>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</si>
  <si>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</si>
  <si>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</si>
  <si>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</si>
  <si>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</si>
  <si>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</si>
  <si>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</si>
  <si>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</si>
  <si>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</si>
  <si>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</si>
  <si>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</si>
  <si>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</si>
  <si>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</si>
  <si>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</si>
  <si>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</si>
  <si>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</si>
  <si>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</si>
  <si>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</si>
  <si>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</si>
  <si>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</si>
  <si>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</si>
  <si>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</si>
  <si>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</si>
  <si>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</si>
  <si>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</si>
  <si>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</si>
  <si>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</si>
  <si>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</si>
  <si>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</si>
  <si>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</si>
  <si>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</si>
  <si>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</si>
  <si>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</si>
  <si>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</si>
  <si>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</si>
  <si>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</si>
  <si>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</si>
  <si>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</si>
  <si>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</si>
  <si>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</si>
  <si>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</si>
  <si>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</si>
  <si>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</si>
  <si>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</si>
  <si>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</si>
  <si>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</si>
  <si>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</si>
  <si>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</si>
  <si>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</si>
  <si>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</si>
  <si>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</si>
  <si>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</si>
  <si>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</si>
  <si>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</si>
  <si>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</si>
  <si>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</si>
  <si>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</si>
  <si>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</si>
  <si>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</si>
  <si>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</si>
  <si>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</si>
  <si>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</si>
  <si>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</si>
  <si>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</si>
  <si>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</si>
  <si>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</si>
  <si>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</si>
  <si>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</si>
  <si>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</si>
  <si>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</si>
  <si>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</si>
  <si>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</si>
  <si>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</si>
  <si>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</si>
  <si>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</si>
  <si>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</si>
  <si>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</si>
  <si>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</si>
  <si>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</si>
  <si>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</si>
  <si>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</si>
  <si>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</si>
  <si>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</si>
  <si>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</si>
  <si>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</si>
  <si>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</si>
  <si>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</si>
  <si>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</si>
  <si>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</si>
  <si>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</si>
  <si>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</si>
  <si>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</si>
  <si>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</si>
  <si>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</si>
  <si>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</si>
  <si>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</si>
  <si>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</si>
  <si>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</si>
  <si>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</si>
  <si>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</si>
  <si>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</si>
  <si>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</si>
  <si>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</si>
  <si>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</si>
  <si>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</si>
  <si>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</si>
  <si>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</si>
  <si>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</si>
  <si>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</si>
  <si>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</si>
  <si>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</si>
  <si>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</si>
  <si>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</si>
  <si>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</si>
  <si>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</si>
  <si>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</si>
  <si>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</si>
  <si>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</si>
  <si>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</si>
  <si>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</si>
  <si>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</si>
  <si>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</si>
  <si>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</si>
  <si>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</si>
  <si>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</si>
  <si>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</si>
  <si>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</si>
  <si>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</si>
  <si>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</si>
  <si>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</si>
  <si>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</si>
  <si>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</si>
  <si>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</si>
  <si>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</si>
  <si>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</si>
  <si>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</si>
  <si>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</si>
  <si>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</si>
  <si>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</si>
  <si>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</si>
  <si>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</si>
  <si>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</si>
  <si>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</si>
  <si>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</si>
  <si>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</si>
  <si>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</si>
  <si>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</si>
  <si>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</si>
  <si>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</si>
  <si>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</si>
  <si>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</si>
  <si>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</si>
  <si>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</si>
  <si>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</si>
  <si>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</si>
  <si>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</si>
  <si>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</si>
  <si>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</si>
  <si>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</si>
  <si>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</si>
  <si>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</si>
  <si>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</si>
  <si>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</si>
  <si>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</si>
  <si>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</si>
  <si>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</si>
  <si>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</si>
  <si>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</si>
  <si>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</si>
  <si>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</si>
  <si>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</si>
  <si>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</si>
  <si>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</si>
  <si>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</si>
  <si>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</si>
  <si>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</si>
  <si>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</si>
  <si>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</si>
  <si>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</si>
  <si>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</si>
  <si>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</si>
  <si>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</si>
  <si>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</si>
  <si>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</si>
  <si>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</si>
  <si>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</si>
  <si>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</si>
  <si>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</si>
  <si>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</si>
  <si>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</si>
  <si>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</si>
  <si>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</si>
  <si>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</si>
  <si>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</si>
  <si>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</si>
  <si>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</si>
  <si>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</si>
  <si>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</si>
  <si>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</si>
  <si>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</si>
  <si>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</si>
  <si>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</si>
  <si>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</si>
  <si>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</si>
  <si>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</si>
  <si>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</si>
  <si>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</si>
  <si>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</si>
  <si>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</si>
  <si>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</si>
  <si>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</si>
  <si>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</si>
  <si>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</si>
  <si>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</si>
  <si>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</si>
  <si>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</si>
  <si>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</si>
  <si>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</si>
  <si>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</si>
  <si>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</si>
  <si>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</si>
  <si>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</si>
  <si>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</si>
  <si>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</si>
  <si>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</si>
  <si>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</si>
  <si>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</si>
  <si>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</si>
  <si>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</si>
  <si>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</si>
  <si>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</si>
  <si>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</si>
  <si>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</si>
  <si>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</si>
  <si>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</si>
  <si>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</si>
  <si>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</si>
  <si>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</si>
  <si>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</si>
  <si>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</si>
  <si>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</si>
  <si>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</si>
  <si>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</si>
  <si>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</si>
  <si>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</si>
  <si>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</si>
  <si>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</si>
  <si>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</si>
  <si>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</si>
  <si>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</si>
  <si>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</si>
  <si>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</si>
  <si>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</si>
  <si>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</si>
  <si>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</si>
  <si>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</si>
  <si>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</si>
  <si>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</si>
  <si>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</si>
  <si>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</si>
  <si>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</si>
  <si>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</si>
  <si>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</si>
  <si>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</si>
  <si>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</si>
  <si>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</si>
  <si>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</si>
  <si>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</si>
  <si>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</si>
  <si>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</si>
  <si>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</si>
  <si>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</si>
  <si>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</si>
  <si>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</si>
  <si>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</si>
  <si>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</si>
  <si>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</si>
  <si>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</si>
  <si>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</si>
  <si>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</si>
  <si>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</si>
  <si>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</si>
  <si>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</si>
  <si>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</si>
  <si>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</si>
  <si>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</si>
  <si>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</si>
  <si>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</si>
  <si>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</si>
  <si>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</si>
  <si>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</si>
  <si>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</si>
  <si>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</si>
  <si>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</si>
  <si>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</si>
  <si>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</si>
  <si>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</si>
  <si>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</si>
  <si>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</si>
  <si>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</si>
  <si>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</si>
  <si>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</si>
  <si>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</si>
  <si>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</si>
  <si>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</si>
  <si>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</si>
  <si>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</si>
  <si>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</si>
  <si>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</si>
  <si>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</si>
  <si>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</si>
  <si>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</si>
  <si>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</si>
  <si>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</si>
  <si>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</si>
  <si>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</si>
  <si>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</si>
  <si>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</si>
  <si>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</si>
  <si>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</si>
  <si>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</si>
  <si>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</si>
  <si>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</si>
  <si>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</si>
  <si>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</si>
  <si>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</si>
  <si>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</si>
  <si>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</si>
  <si>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</si>
  <si>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</si>
  <si>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</si>
  <si>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</si>
  <si>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</si>
  <si>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</si>
  <si>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</si>
  <si>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</si>
  <si>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</si>
  <si>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</si>
  <si>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</si>
  <si>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</si>
  <si>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</si>
  <si>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</si>
  <si>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</si>
  <si>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</si>
  <si>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</si>
  <si>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</si>
  <si>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</si>
  <si>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</si>
  <si>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</si>
  <si>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</si>
  <si>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</si>
  <si>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</si>
  <si>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</si>
  <si>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</si>
  <si>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</si>
  <si>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</si>
  <si>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</si>
  <si>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</si>
  <si>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</si>
  <si>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</si>
  <si>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</si>
  <si>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</si>
  <si>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</si>
  <si>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</si>
  <si>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</si>
  <si>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</si>
  <si>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</si>
  <si>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</si>
  <si>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</si>
  <si>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</si>
  <si>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</si>
  <si>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</si>
  <si>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</si>
  <si>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</si>
  <si>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</si>
  <si>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</si>
  <si>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</si>
  <si>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</si>
  <si>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</si>
  <si>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</si>
  <si>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</si>
  <si>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</si>
  <si>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</si>
  <si>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</si>
  <si>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</si>
  <si>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</si>
  <si>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</si>
  <si>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</si>
  <si>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</si>
  <si>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</si>
  <si>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</si>
  <si>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</si>
  <si>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</si>
  <si>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</si>
  <si>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</si>
  <si>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</si>
  <si>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</si>
  <si>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</si>
  <si>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</si>
  <si>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</si>
  <si>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</si>
  <si>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</si>
  <si>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</si>
  <si>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</si>
  <si>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</si>
  <si>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</si>
  <si>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</si>
  <si>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</si>
  <si>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</si>
  <si>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</si>
  <si>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</si>
  <si>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</si>
  <si>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</si>
  <si>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</si>
  <si>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</si>
  <si>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</si>
  <si>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</si>
  <si>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</si>
  <si>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</si>
  <si>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</si>
  <si>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</si>
  <si>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</si>
  <si>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</si>
  <si>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</si>
  <si>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</si>
  <si>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</si>
  <si>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</si>
  <si>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</si>
  <si>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</si>
  <si>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</si>
  <si>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</si>
  <si>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</si>
  <si>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</si>
  <si>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</si>
  <si>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</si>
  <si>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</si>
  <si>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</si>
  <si>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</si>
  <si>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</si>
  <si>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</si>
  <si>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</si>
  <si>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</si>
  <si>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</si>
  <si>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</si>
  <si>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</si>
  <si>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</si>
  <si>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</si>
  <si>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</si>
  <si>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</si>
  <si>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</si>
  <si>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</si>
  <si>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</si>
  <si>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</si>
  <si>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</si>
  <si>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</si>
  <si>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</si>
  <si>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</si>
  <si>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</si>
  <si>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</si>
  <si>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</si>
  <si>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</si>
  <si>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</si>
  <si>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</si>
  <si>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</si>
  <si>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</si>
  <si>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</si>
  <si>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</si>
  <si>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</si>
  <si>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</si>
  <si>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</si>
  <si>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</si>
  <si>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</si>
  <si>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</si>
  <si>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</si>
  <si>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</si>
  <si>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</si>
  <si>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</si>
  <si>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</si>
  <si>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</si>
  <si>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</si>
  <si>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</si>
  <si>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</si>
  <si>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</si>
  <si>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</si>
  <si>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</si>
  <si>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</si>
  <si>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</si>
  <si>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</si>
  <si>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</si>
  <si>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</si>
  <si>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</si>
  <si>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</si>
  <si>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</si>
  <si>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</si>
  <si>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</si>
  <si>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</si>
  <si>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</si>
  <si>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</si>
  <si>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</si>
  <si>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</si>
  <si>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</si>
  <si>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</si>
  <si>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</si>
  <si>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</si>
  <si>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</si>
  <si>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</si>
  <si>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</si>
  <si>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</si>
  <si>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</si>
  <si>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</si>
  <si>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</si>
  <si>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</si>
  <si>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</si>
  <si>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</si>
  <si>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</si>
  <si>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</si>
  <si>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</si>
  <si>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</si>
  <si>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</si>
  <si>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</si>
  <si>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</si>
  <si>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</si>
  <si>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</si>
  <si>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</si>
  <si>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</si>
  <si>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</si>
  <si>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</si>
  <si>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</si>
  <si>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</si>
  <si>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</si>
  <si>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</si>
  <si>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</si>
  <si>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</si>
  <si>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</si>
  <si>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</si>
  <si>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</si>
  <si>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</si>
  <si>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</si>
  <si>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</si>
  <si>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</si>
  <si>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</si>
  <si>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</si>
  <si>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</si>
  <si>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</si>
  <si>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</si>
  <si>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</si>
  <si>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</si>
  <si>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</si>
  <si>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</si>
  <si>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</si>
  <si>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</si>
  <si>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</si>
  <si>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</si>
  <si>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</si>
  <si>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</si>
  <si>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</si>
  <si>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</si>
  <si>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</si>
  <si>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</si>
  <si>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</si>
  <si>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</si>
  <si>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</si>
  <si>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</si>
  <si>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</si>
  <si>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</si>
  <si>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</si>
  <si>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</si>
  <si>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</si>
  <si>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</si>
  <si>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</si>
  <si>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</si>
  <si>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</si>
  <si>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</si>
  <si>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</si>
  <si>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</si>
  <si>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</si>
  <si>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</si>
  <si>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</si>
  <si>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</si>
  <si>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</si>
  <si>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</si>
  <si>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</si>
  <si>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</si>
  <si>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</si>
  <si>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</si>
  <si>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</si>
  <si>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</si>
  <si>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</si>
  <si>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</si>
  <si>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</si>
  <si>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</si>
  <si>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</si>
  <si>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</si>
  <si>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</si>
  <si>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</si>
  <si>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</si>
  <si>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</si>
  <si>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</si>
  <si>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</si>
  <si>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</si>
  <si>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</si>
  <si>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</si>
  <si>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</si>
  <si>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</si>
  <si>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</si>
  <si>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</si>
  <si>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</si>
  <si>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</si>
  <si>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</si>
  <si>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</si>
  <si>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</si>
  <si>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</si>
  <si>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</si>
  <si>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</si>
  <si>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</si>
  <si>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</si>
  <si>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</si>
  <si>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</si>
  <si>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</si>
  <si>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</si>
  <si>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</si>
  <si>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</si>
  <si>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</si>
  <si>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</si>
  <si>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</si>
  <si>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</si>
  <si>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</si>
  <si>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</si>
  <si>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</si>
  <si>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</si>
  <si>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</si>
  <si>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</si>
  <si>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</si>
  <si>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</si>
  <si>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</si>
  <si>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</si>
  <si>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</si>
  <si>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</si>
  <si>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</si>
  <si>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</si>
  <si>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</si>
  <si>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</si>
  <si>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</si>
  <si>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</si>
  <si>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</si>
  <si>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</si>
  <si>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</si>
  <si>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</si>
  <si>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</si>
  <si>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</si>
  <si>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</si>
  <si>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</si>
  <si>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</si>
  <si>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</si>
  <si>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</si>
  <si>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</si>
  <si>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</si>
  <si>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</si>
  <si>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</si>
  <si>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</si>
  <si>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</si>
  <si>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</si>
  <si>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</si>
  <si>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</si>
  <si>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</si>
  <si>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</si>
  <si>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</si>
  <si>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</si>
  <si>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</si>
  <si>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</si>
  <si>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</si>
  <si>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</si>
  <si>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</si>
  <si>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</si>
  <si>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</si>
  <si>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</si>
  <si>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</si>
  <si>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</si>
  <si>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</si>
  <si>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</si>
  <si>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</si>
  <si>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</si>
  <si>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</si>
  <si>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</si>
  <si>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</si>
  <si>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</si>
  <si>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</si>
  <si>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</si>
  <si>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</si>
  <si>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</si>
  <si>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</si>
  <si>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</si>
  <si>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</si>
  <si>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</si>
  <si>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</si>
  <si>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</si>
  <si>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</si>
  <si>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</si>
  <si>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</si>
  <si>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</si>
  <si>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</si>
  <si>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</si>
  <si>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</si>
  <si>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</si>
  <si>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</si>
  <si>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</si>
  <si>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</si>
  <si>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</si>
  <si>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</si>
  <si>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</si>
  <si>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</si>
  <si>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</si>
  <si>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</si>
  <si>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</si>
  <si>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</si>
  <si>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</si>
  <si>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</si>
  <si>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</si>
  <si>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</si>
  <si>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</si>
  <si>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</si>
  <si>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</si>
  <si>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</si>
  <si>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</si>
  <si>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</si>
  <si>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</si>
  <si>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</si>
  <si>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</si>
  <si>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</si>
  <si>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</si>
  <si>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</si>
  <si>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</si>
  <si>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</si>
  <si>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</si>
  <si>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</si>
  <si>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</si>
  <si>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</si>
  <si>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</si>
  <si>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</si>
  <si>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</si>
  <si>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</si>
  <si>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</si>
  <si>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</si>
  <si>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</si>
  <si>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</si>
  <si>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</si>
  <si>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</si>
  <si>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</si>
  <si>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</si>
  <si>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</si>
  <si>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</si>
  <si>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</si>
  <si>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</si>
  <si>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</si>
  <si>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</si>
  <si>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</si>
  <si>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</si>
  <si>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</si>
  <si>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</si>
  <si>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</si>
  <si>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</si>
  <si>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</si>
  <si>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</si>
  <si>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</si>
  <si>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</si>
  <si>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</si>
  <si>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</si>
  <si>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</si>
  <si>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</si>
  <si>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</si>
  <si>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</si>
  <si>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</si>
  <si>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</si>
  <si>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</si>
  <si>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</si>
  <si>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</si>
  <si>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</si>
  <si>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</si>
  <si>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</si>
  <si>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</si>
  <si>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</si>
  <si>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</si>
  <si>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</si>
  <si>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</si>
  <si>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</si>
  <si>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</si>
  <si>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</si>
  <si>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</si>
  <si>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</si>
  <si>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</si>
  <si>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</si>
  <si>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</si>
  <si>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</si>
  <si>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</si>
  <si>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</si>
  <si>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</si>
  <si>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</si>
  <si>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</si>
  <si>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</si>
  <si>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</si>
  <si>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</si>
  <si>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</si>
  <si>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</si>
  <si>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</si>
  <si>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</si>
  <si>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</si>
  <si>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</si>
  <si>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</si>
  <si>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</si>
  <si>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</si>
  <si>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</si>
  <si>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</si>
  <si>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</si>
  <si>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</si>
  <si>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</si>
  <si>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</si>
  <si>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</si>
  <si>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</si>
  <si>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</si>
  <si>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</si>
  <si>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</si>
  <si>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</si>
  <si>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</si>
  <si>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</si>
  <si>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</si>
  <si>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</si>
  <si>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</si>
  <si>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</si>
  <si>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</si>
  <si>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</si>
  <si>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</si>
  <si>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</si>
  <si>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</si>
  <si>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</si>
  <si>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</si>
  <si>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</si>
  <si>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</si>
  <si>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</si>
  <si>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</si>
  <si>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</si>
  <si>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</si>
  <si>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</si>
  <si>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</si>
  <si>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</si>
  <si>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</si>
  <si>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</si>
  <si>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</si>
  <si>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</si>
  <si>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</si>
  <si>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</si>
  <si>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</si>
  <si>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</si>
  <si>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</si>
  <si>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</si>
  <si>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</si>
  <si>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</si>
  <si>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</si>
  <si>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</si>
  <si>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</si>
  <si>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</si>
  <si>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</si>
  <si>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</si>
  <si>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</si>
  <si>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</si>
  <si>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</si>
  <si>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</si>
  <si>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</si>
  <si>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</si>
  <si>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</si>
  <si>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</si>
  <si>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</si>
  <si>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</si>
  <si>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</si>
  <si>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</si>
  <si>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</si>
  <si>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</si>
  <si>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</si>
  <si>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</si>
  <si>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</si>
  <si>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</si>
  <si>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</si>
  <si>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</si>
  <si>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</si>
  <si>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</si>
  <si>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</si>
  <si>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</si>
  <si>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</si>
  <si>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</si>
  <si>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</si>
  <si>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</si>
  <si>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</si>
  <si>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</si>
  <si>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</si>
  <si>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</si>
  <si>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</si>
  <si>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</si>
  <si>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</si>
  <si>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</si>
  <si>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</si>
  <si>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</si>
  <si>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</si>
  <si>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</si>
  <si>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</si>
  <si>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</si>
  <si>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</si>
  <si>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</si>
  <si>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</si>
  <si>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</si>
  <si>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</si>
  <si>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</si>
  <si>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</si>
  <si>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</si>
  <si>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</si>
  <si>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</si>
  <si>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</si>
  <si>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</si>
  <si>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</si>
  <si>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</si>
  <si>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</si>
  <si>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</si>
  <si>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</si>
  <si>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</si>
  <si>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</si>
  <si>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</si>
  <si>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</si>
  <si>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</si>
  <si>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</si>
  <si>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</si>
  <si>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</si>
  <si>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</si>
  <si>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</si>
  <si>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</si>
  <si>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</si>
  <si>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</si>
  <si>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</si>
  <si>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</si>
  <si>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</si>
  <si>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</si>
  <si>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</si>
  <si>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</si>
  <si>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</si>
  <si>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</si>
  <si>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</si>
  <si>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</si>
  <si>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</si>
  <si>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</si>
  <si>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</si>
  <si>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</si>
  <si>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</si>
  <si>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</si>
  <si>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</si>
  <si>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</si>
  <si>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</si>
  <si>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</si>
  <si>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</si>
  <si>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</si>
  <si>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</si>
  <si>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</si>
  <si>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</si>
  <si>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</si>
  <si>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</si>
  <si>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</si>
  <si>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</si>
  <si>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</si>
  <si>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</si>
  <si>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</si>
  <si>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</si>
  <si>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</si>
  <si>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</si>
  <si>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</si>
  <si>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</si>
  <si>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</si>
  <si>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</si>
  <si>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</si>
  <si>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</si>
  <si>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</si>
  <si>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</si>
  <si>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</si>
  <si>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</si>
  <si>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</si>
  <si>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</si>
  <si>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</si>
  <si>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</si>
  <si>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</si>
  <si>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</si>
  <si>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</si>
  <si>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</si>
  <si>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</si>
  <si>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</si>
  <si>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</si>
  <si>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</si>
  <si>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</si>
  <si>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</si>
  <si>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</si>
  <si>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</si>
  <si>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</si>
  <si>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</si>
  <si>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</si>
  <si>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</si>
  <si>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</si>
  <si>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</si>
  <si>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</si>
  <si>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</si>
  <si>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</si>
  <si>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</si>
  <si>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</si>
  <si>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</si>
  <si>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</si>
  <si>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</si>
  <si>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</si>
  <si>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</si>
  <si>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</si>
  <si>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</si>
  <si>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</si>
  <si>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</si>
  <si>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</si>
  <si>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</si>
  <si>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</si>
  <si>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</si>
  <si>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</si>
  <si>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</si>
  <si>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</si>
  <si>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</si>
  <si>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</si>
  <si>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</si>
  <si>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</si>
  <si>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</si>
  <si>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</si>
  <si>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</si>
  <si>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</si>
  <si>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</si>
  <si>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</si>
  <si>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</si>
  <si>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</si>
  <si>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</si>
  <si>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</si>
  <si>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</si>
  <si>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</si>
  <si>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</si>
  <si>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</si>
  <si>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</si>
  <si>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</si>
  <si>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</si>
  <si>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</si>
  <si>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</si>
  <si>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</si>
  <si>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</si>
  <si>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</si>
  <si>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</si>
  <si>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</si>
  <si>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</si>
  <si>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</si>
  <si>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</si>
  <si>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</si>
  <si>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</si>
  <si>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</si>
  <si>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</si>
  <si>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</si>
  <si>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</si>
  <si>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</si>
  <si>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</si>
  <si>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</si>
  <si>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</si>
  <si>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</si>
  <si>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</si>
  <si>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</si>
  <si>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</si>
  <si>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</si>
  <si>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</si>
  <si>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</si>
  <si>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</si>
  <si>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</si>
  <si>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</si>
  <si>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</si>
  <si>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</si>
  <si>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</si>
  <si>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</si>
  <si>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</si>
  <si>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</si>
  <si>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</si>
  <si>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</si>
  <si>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</si>
  <si>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</si>
  <si>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</si>
  <si>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</si>
  <si>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</si>
  <si>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</si>
  <si>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</si>
  <si>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</si>
  <si>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</si>
  <si>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</si>
  <si>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</si>
  <si>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</si>
  <si>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</si>
  <si>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</si>
  <si>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</si>
  <si>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</si>
  <si>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</si>
  <si>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</si>
  <si>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</si>
  <si>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</si>
  <si>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</si>
  <si>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</si>
  <si>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</si>
  <si>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</si>
  <si>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</si>
  <si>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</si>
  <si>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</si>
  <si>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</si>
  <si>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</si>
  <si>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</si>
  <si>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</si>
  <si>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</si>
  <si>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</si>
  <si>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</si>
  <si>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</si>
  <si>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</si>
  <si>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</si>
  <si>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</si>
  <si>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</si>
  <si>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</si>
  <si>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</si>
  <si>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</si>
  <si>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</si>
  <si>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</si>
  <si>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</si>
  <si>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</si>
  <si>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</si>
  <si>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</si>
  <si>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</si>
  <si>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</si>
  <si>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</si>
  <si>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</si>
  <si>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</si>
  <si>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</si>
  <si>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</si>
  <si>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</si>
  <si>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</si>
  <si>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</si>
  <si>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</si>
  <si>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</si>
  <si>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</si>
  <si>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</si>
  <si>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</si>
  <si>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</si>
  <si>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</si>
  <si>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</si>
  <si>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</si>
  <si>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</si>
  <si>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</si>
  <si>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</si>
  <si>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</si>
  <si>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</si>
  <si>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</si>
  <si>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</si>
  <si>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</si>
  <si>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</si>
  <si>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</si>
  <si>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</si>
  <si>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</si>
  <si>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</si>
  <si>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</si>
  <si>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</si>
  <si>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</si>
  <si>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</si>
  <si>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</si>
  <si>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</si>
  <si>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</si>
  <si>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</si>
  <si>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</si>
  <si>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</si>
  <si>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</si>
  <si>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</si>
  <si>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</si>
  <si>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</si>
  <si>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</si>
  <si>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</si>
  <si>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</si>
  <si>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</si>
  <si>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</si>
  <si>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</si>
  <si>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</si>
  <si>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</si>
  <si>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</si>
  <si>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</si>
  <si>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</si>
  <si>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</si>
  <si>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</si>
  <si>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</si>
  <si>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</si>
  <si>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</si>
  <si>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</si>
  <si>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</si>
  <si>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</si>
  <si>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</si>
  <si>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</si>
  <si>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</si>
  <si>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</si>
  <si>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</si>
  <si>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</si>
  <si>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</si>
  <si>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</si>
  <si>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</si>
  <si>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</si>
  <si>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</si>
  <si>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</si>
  <si>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</si>
  <si>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</si>
  <si>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</si>
  <si>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</si>
  <si>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</si>
  <si>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</si>
  <si>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</si>
  <si>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</si>
  <si>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</si>
  <si>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</si>
  <si>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</si>
  <si>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</si>
  <si>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</si>
  <si>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</si>
  <si>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</si>
  <si>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</si>
  <si>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</si>
  <si>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</si>
  <si>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</si>
  <si>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</si>
  <si>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</si>
  <si>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</si>
  <si>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</si>
  <si>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</si>
  <si>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</si>
  <si>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</si>
  <si>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</si>
  <si>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</si>
  <si>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</si>
  <si>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</si>
  <si>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</si>
  <si>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</si>
  <si>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</si>
  <si>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</si>
  <si>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</si>
  <si>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</si>
  <si>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</si>
  <si>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</si>
  <si>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</si>
  <si>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</si>
  <si>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</si>
  <si>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</si>
  <si>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</si>
  <si>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</si>
  <si>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</si>
  <si>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</si>
  <si>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</si>
  <si>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</si>
  <si>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</si>
  <si>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</si>
  <si>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</si>
  <si>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</si>
  <si>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</si>
  <si>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</si>
  <si>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</si>
  <si>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</si>
  <si>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</si>
  <si>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</si>
  <si>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</si>
  <si>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</si>
  <si>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</si>
  <si>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</si>
  <si>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</si>
  <si>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</si>
  <si>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</si>
  <si>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</si>
  <si>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</si>
  <si>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</si>
  <si>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</si>
  <si>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</si>
  <si>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</si>
  <si>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</si>
  <si>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</si>
  <si>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</si>
  <si>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</si>
  <si>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</si>
  <si>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</si>
  <si>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</si>
  <si>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</si>
  <si>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</si>
  <si>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</si>
  <si>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</si>
  <si>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</si>
  <si>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</si>
  <si>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</si>
  <si>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</si>
  <si>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</si>
  <si>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</si>
  <si>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</si>
  <si>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</si>
  <si>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</si>
  <si>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</si>
  <si>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</si>
  <si>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</si>
  <si>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</si>
  <si>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</si>
  <si>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</si>
  <si>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</si>
  <si>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</si>
  <si>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</si>
  <si>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</si>
  <si>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</si>
  <si>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</si>
  <si>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</si>
  <si>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</si>
  <si>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</si>
  <si>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</si>
  <si>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</si>
  <si>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</si>
  <si>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</si>
  <si>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</si>
  <si>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</si>
  <si>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</si>
  <si>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</si>
  <si>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</si>
  <si>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</si>
  <si>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</si>
  <si>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</si>
  <si>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</si>
  <si>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</si>
  <si>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</si>
  <si>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</si>
  <si>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</si>
  <si>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</si>
  <si>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</si>
  <si>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</si>
  <si>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</si>
  <si>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</si>
  <si>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</si>
  <si>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</si>
  <si>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</si>
  <si>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</si>
  <si>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</si>
  <si>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</si>
  <si>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</si>
  <si>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</si>
  <si>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</si>
  <si>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</si>
  <si>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</si>
  <si>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</si>
  <si>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</si>
  <si>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</si>
  <si>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</si>
  <si>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</si>
  <si>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</si>
  <si>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</si>
  <si>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</si>
  <si>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</si>
  <si>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</si>
  <si>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</si>
  <si>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</si>
  <si>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</si>
  <si>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</si>
  <si>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</si>
  <si>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</si>
  <si>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</si>
  <si>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</si>
  <si>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</si>
  <si>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</si>
  <si>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</si>
  <si>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</si>
  <si>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</si>
  <si>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</si>
  <si>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</si>
  <si>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</si>
  <si>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</si>
  <si>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</si>
  <si>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</si>
  <si>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</si>
  <si>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</si>
  <si>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</si>
  <si>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</si>
  <si>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</si>
  <si>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</si>
  <si>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</si>
  <si>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</si>
  <si>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</si>
  <si>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</si>
  <si>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</si>
  <si>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</si>
  <si>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</si>
  <si>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</si>
  <si>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</si>
  <si>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</si>
  <si>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</si>
  <si>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</si>
  <si>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</si>
  <si>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</si>
  <si>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</si>
  <si>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</si>
  <si>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</si>
  <si>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</si>
  <si>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</si>
  <si>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</si>
  <si>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</si>
  <si>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</si>
  <si>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</si>
  <si>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</si>
  <si>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</si>
  <si>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</si>
  <si>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</si>
  <si>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</si>
  <si>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</si>
  <si>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</si>
  <si>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</si>
  <si>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</si>
  <si>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</si>
  <si>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</si>
  <si>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</si>
  <si>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</si>
  <si>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</si>
  <si>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</si>
  <si>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</si>
  <si>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</si>
  <si>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</si>
  <si>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</si>
  <si>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</si>
  <si>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</si>
  <si>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</si>
  <si>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</si>
  <si>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</si>
  <si>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</si>
  <si>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</si>
  <si>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</si>
  <si>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</si>
  <si>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</si>
  <si>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</si>
  <si>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</si>
  <si>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</si>
  <si>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</si>
  <si>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</si>
  <si>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</si>
  <si>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</si>
  <si>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</si>
  <si>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</si>
  <si>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</si>
  <si>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</si>
  <si>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</si>
  <si>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</si>
  <si>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</si>
  <si>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</si>
  <si>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</si>
  <si>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</si>
  <si>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</si>
  <si>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</si>
  <si>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</si>
  <si>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</si>
  <si>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</si>
  <si>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</si>
  <si>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</si>
  <si>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</si>
  <si>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</si>
  <si>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</si>
  <si>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</si>
  <si>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</si>
  <si>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</si>
  <si>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</si>
  <si>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</si>
  <si>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</si>
  <si>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</si>
  <si>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</si>
  <si>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</si>
  <si>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</si>
  <si>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</si>
  <si>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</si>
  <si>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</si>
  <si>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</si>
  <si>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</si>
  <si>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</si>
  <si>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</si>
  <si>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</si>
  <si>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</si>
  <si>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</si>
  <si>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</si>
  <si>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</si>
  <si>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</si>
  <si>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</si>
  <si>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</si>
  <si>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</si>
  <si>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</si>
  <si>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</si>
  <si>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</si>
  <si>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</si>
  <si>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</si>
  <si>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</si>
  <si>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</si>
  <si>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</si>
  <si>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</si>
  <si>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</si>
  <si>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</si>
  <si>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</si>
  <si>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</si>
  <si>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</si>
  <si>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</si>
  <si>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</si>
  <si>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</si>
  <si>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</si>
  <si>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</si>
  <si>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</si>
  <si>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</si>
  <si>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</si>
  <si>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</si>
  <si>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</si>
  <si>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</si>
  <si>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</si>
  <si>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</si>
  <si>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</si>
  <si>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</si>
  <si>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</si>
  <si>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</si>
  <si>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</si>
  <si>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</si>
  <si>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</si>
  <si>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</si>
  <si>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</si>
  <si>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</si>
  <si>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</si>
  <si>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</si>
  <si>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</si>
  <si>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</si>
  <si>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</si>
  <si>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</si>
  <si>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</si>
  <si>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</si>
  <si>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</si>
  <si>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</si>
  <si>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</si>
  <si>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</si>
  <si>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</si>
  <si>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</si>
  <si>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</si>
  <si>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</si>
  <si>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</si>
  <si>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</si>
  <si>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</si>
  <si>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</si>
  <si>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</si>
  <si>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</si>
  <si>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</si>
  <si>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</si>
  <si>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</si>
  <si>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</si>
  <si>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</si>
  <si>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</si>
  <si>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</si>
  <si>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</si>
  <si>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</si>
  <si>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</si>
  <si>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</si>
  <si>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</si>
  <si>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</si>
  <si>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</si>
  <si>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</si>
  <si>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</si>
  <si>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</si>
  <si>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</si>
  <si>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</si>
  <si>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</si>
  <si>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</si>
  <si>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</si>
  <si>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</si>
  <si>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</si>
  <si>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</si>
  <si>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</si>
  <si>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</si>
  <si>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</si>
  <si>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</si>
  <si>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</si>
  <si>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</si>
  <si>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</si>
  <si>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</si>
  <si>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</si>
  <si>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</si>
  <si>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</si>
  <si>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</si>
  <si>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</si>
  <si>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</si>
  <si>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</si>
  <si>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</si>
  <si>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</si>
  <si>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</si>
  <si>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</si>
  <si>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</si>
  <si>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</si>
  <si>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</si>
  <si>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</si>
  <si>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</si>
  <si>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</si>
  <si>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</si>
  <si>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</si>
  <si>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</si>
  <si>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</si>
  <si>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</si>
  <si>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</si>
  <si>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</si>
  <si>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</si>
  <si>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</si>
  <si>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</si>
  <si>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</si>
  <si>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</si>
  <si>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</si>
  <si>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</si>
  <si>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</si>
  <si>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</si>
  <si>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</si>
  <si>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</si>
  <si>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</si>
  <si>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</si>
  <si>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</si>
  <si>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</si>
  <si>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</si>
  <si>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</si>
  <si>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</si>
  <si>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</si>
  <si>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</si>
  <si>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</si>
  <si>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</si>
  <si>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</si>
  <si>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</si>
  <si>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</si>
  <si>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</si>
  <si>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</si>
  <si>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</si>
  <si>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</si>
  <si>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</si>
  <si>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</si>
  <si>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</si>
  <si>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</si>
  <si>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</si>
  <si>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</si>
  <si>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</si>
  <si>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</si>
  <si>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</si>
  <si>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</si>
  <si>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</si>
  <si>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</si>
  <si>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</si>
  <si>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</si>
  <si>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</si>
  <si>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</si>
  <si>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</si>
  <si>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</si>
  <si>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</si>
  <si>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</si>
  <si>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</si>
  <si>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</si>
  <si>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</si>
  <si>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</si>
  <si>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</si>
  <si>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</si>
  <si>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</si>
  <si>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</si>
  <si>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</si>
  <si>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</si>
  <si>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</si>
  <si>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</si>
  <si>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</si>
  <si>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</si>
  <si>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</si>
  <si>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</si>
  <si>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</si>
  <si>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</si>
  <si>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</si>
  <si>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</si>
  <si>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</si>
  <si>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</si>
  <si>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</si>
  <si>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</si>
  <si>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</si>
  <si>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</si>
  <si>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</si>
  <si>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</si>
  <si>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</si>
  <si>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</si>
  <si>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</si>
  <si>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</si>
  <si>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</si>
  <si>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</si>
  <si>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</si>
  <si>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</si>
  <si>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</si>
  <si>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</si>
  <si>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</si>
  <si>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</si>
  <si>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</si>
  <si>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</si>
  <si>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</si>
  <si>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</si>
  <si>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</si>
  <si>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</si>
  <si>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</si>
  <si>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</si>
  <si>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</si>
  <si>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</si>
  <si>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</si>
  <si>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</si>
  <si>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</si>
  <si>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</si>
  <si>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</si>
  <si>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</si>
  <si>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</si>
  <si>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</si>
  <si>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</si>
  <si>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</si>
  <si>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</si>
  <si>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</si>
  <si>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</si>
  <si>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</si>
  <si>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</si>
  <si>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</si>
  <si>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</si>
  <si>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</si>
  <si>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</si>
  <si>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</si>
  <si>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</si>
  <si>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</si>
  <si>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</si>
  <si>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</si>
  <si>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</si>
  <si>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</si>
  <si>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</si>
  <si>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</si>
  <si>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</si>
  <si>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</si>
  <si>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</si>
  <si>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</si>
  <si>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</si>
  <si>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</si>
  <si>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</si>
  <si>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</si>
  <si>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</si>
  <si>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</si>
  <si>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</si>
  <si>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</si>
  <si>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</si>
  <si>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</si>
  <si>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</si>
  <si>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</si>
  <si>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</si>
  <si>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</si>
  <si>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</si>
  <si>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</si>
  <si>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</si>
  <si>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</si>
  <si>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</si>
  <si>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</si>
  <si>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</si>
  <si>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</si>
  <si>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</si>
  <si>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</si>
  <si>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</si>
  <si>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</si>
  <si>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</si>
  <si>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</si>
  <si>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</si>
  <si>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</si>
  <si>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</si>
  <si>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</si>
  <si>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</si>
  <si>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</si>
  <si>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</si>
  <si>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</si>
  <si>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</si>
  <si>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</si>
  <si>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</si>
  <si>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</si>
  <si>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</si>
  <si>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</si>
  <si>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</si>
  <si>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</si>
  <si>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</si>
  <si>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</si>
  <si>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</si>
  <si>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</si>
  <si>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</si>
  <si>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</si>
  <si>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</si>
  <si>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</si>
  <si>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</si>
  <si>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</si>
  <si>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</si>
  <si>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</si>
  <si>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</si>
  <si>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</si>
  <si>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</si>
  <si>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</si>
  <si>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</si>
  <si>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</si>
  <si>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</si>
  <si>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</si>
  <si>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</si>
  <si>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</si>
  <si>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</si>
  <si>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</si>
  <si>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</si>
  <si>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</si>
  <si>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</si>
  <si>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</si>
  <si>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</si>
  <si>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</si>
  <si>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</si>
  <si>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</si>
  <si>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</si>
  <si>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</si>
  <si>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</si>
  <si>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</si>
  <si>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</si>
  <si>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</si>
  <si>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</si>
  <si>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</si>
  <si>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</si>
  <si>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</si>
  <si>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</si>
  <si>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</si>
  <si>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</si>
  <si>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</si>
  <si>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</si>
  <si>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</si>
  <si>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</si>
  <si>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</si>
  <si>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</si>
  <si>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</si>
  <si>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</si>
  <si>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</si>
  <si>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</si>
  <si>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</si>
  <si>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</si>
  <si>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</si>
  <si>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</si>
  <si>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</si>
  <si>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</si>
  <si>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</si>
  <si>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</si>
  <si>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</si>
  <si>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</si>
  <si>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</si>
  <si>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</si>
  <si>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</si>
  <si>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 xml:space="preserve">95 E Jefryn Blvd						</t>
  </si>
  <si>
    <t xml:space="preserve">Phyllis						</t>
  </si>
  <si>
    <t>sales@surgecomponents.com</t>
  </si>
  <si>
    <t>6315951818</t>
  </si>
  <si>
    <t xml:space="preserve">Eric			</t>
  </si>
  <si>
    <t>Engineering Manager</t>
  </si>
  <si>
    <t>technical@surgecomponents.com</t>
  </si>
  <si>
    <t xml:space="preserve">See smelter list </t>
  </si>
  <si>
    <t>Surge Components, Inc</t>
  </si>
  <si>
    <t>Ceramic Capacitors</t>
  </si>
  <si>
    <t>available upon request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</si>
</sst>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0" borderId="19" xfId="0" applyNumberFormat="1" applyFont="1" applyFill="1" applyBorder="1" applyAlignment="1" applyProtection="1">
      <alignmen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8" fillId="33" borderId="61" xfId="487" applyNumberFormat="1" applyFont="1" applyFill="1" applyBorder="1" applyAlignment="1" applyProtection="1">
      <alignment horizontal="left" vertical="center" wrapText="1"/>
      <protection locked="0"/>
    </xf>
    <xf numFmtId="49" fontId="99" fillId="33" borderId="10" xfId="0" applyNumberFormat="1" applyFont="1" applyFill="1" applyBorder="1" applyAlignment="1" applyProtection="1">
      <alignment horizontal="left" vertical="center" wrapText="1"/>
      <protection locked="0"/>
    </xf>
    <xf numFmtId="49" fontId="99"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18">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ill>
        <patternFill>
          <bgColor indexed="13"/>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lelon.com.tw/en/about4.php"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72"/>
      <c r="B2" s="38" t="s">
        <v>847</v>
      </c>
      <c r="C2" s="36"/>
      <c r="D2" s="206"/>
      <c r="E2" s="3"/>
      <c r="F2" s="36"/>
      <c r="G2" s="34"/>
    </row>
    <row r="3" spans="1:7">
      <c r="A3" s="372"/>
      <c r="B3" s="5" t="s">
        <v>839</v>
      </c>
      <c r="C3" s="6"/>
      <c r="D3" s="207"/>
      <c r="E3" s="3"/>
      <c r="F3" s="6"/>
      <c r="G3" s="34"/>
    </row>
    <row r="4" spans="1:7" ht="15.75">
      <c r="A4" s="372"/>
      <c r="B4" s="41" t="s">
        <v>849</v>
      </c>
      <c r="C4" s="7"/>
      <c r="D4" s="208"/>
      <c r="E4" s="3"/>
      <c r="F4" s="7"/>
      <c r="G4" s="34"/>
    </row>
    <row r="5" spans="1:7">
      <c r="A5" s="372"/>
      <c r="B5" s="40" t="s">
        <v>1040</v>
      </c>
      <c r="C5" s="4"/>
      <c r="D5" s="209"/>
      <c r="E5" s="3"/>
      <c r="F5" s="4"/>
      <c r="G5" s="34"/>
    </row>
    <row r="6" spans="1:7">
      <c r="A6" s="372"/>
      <c r="B6" s="8"/>
      <c r="C6" s="8"/>
      <c r="D6" s="210"/>
      <c r="E6" s="8"/>
      <c r="F6" s="8"/>
      <c r="G6" s="34"/>
    </row>
    <row r="7" spans="1:7">
      <c r="A7" s="372"/>
      <c r="B7" s="8"/>
      <c r="C7" s="8"/>
      <c r="D7" s="210"/>
      <c r="E7" s="8"/>
      <c r="F7" s="8"/>
      <c r="G7" s="34"/>
    </row>
    <row r="8" spans="1:7">
      <c r="A8" s="372"/>
      <c r="B8" s="8"/>
      <c r="C8" s="8"/>
      <c r="D8" s="210"/>
      <c r="E8" s="8"/>
      <c r="F8" s="8"/>
      <c r="G8" s="34"/>
    </row>
    <row r="9" spans="1:7">
      <c r="A9" s="372"/>
      <c r="B9" s="375" t="s">
        <v>850</v>
      </c>
      <c r="C9" s="375"/>
      <c r="D9" s="375"/>
      <c r="E9" s="375"/>
      <c r="F9" s="375"/>
      <c r="G9" s="34"/>
    </row>
    <row r="10" spans="1:7" ht="27" customHeight="1">
      <c r="A10" s="372"/>
      <c r="B10" s="376" t="s">
        <v>438</v>
      </c>
      <c r="C10" s="376"/>
      <c r="D10" s="376"/>
      <c r="E10" s="376"/>
      <c r="F10" s="376"/>
      <c r="G10" s="34"/>
    </row>
    <row r="11" spans="1:7" ht="27" customHeight="1">
      <c r="A11" s="372"/>
      <c r="B11" s="377"/>
      <c r="C11" s="377"/>
      <c r="D11" s="377"/>
      <c r="E11" s="377"/>
      <c r="F11" s="377"/>
      <c r="G11" s="34"/>
    </row>
    <row r="12" spans="1:7">
      <c r="A12" s="372"/>
      <c r="B12" s="42" t="s">
        <v>848</v>
      </c>
      <c r="C12" s="43" t="s">
        <v>851</v>
      </c>
      <c r="D12" s="211" t="s">
        <v>852</v>
      </c>
      <c r="E12" s="43" t="s">
        <v>612</v>
      </c>
      <c r="F12" s="43" t="s">
        <v>613</v>
      </c>
      <c r="G12" s="34"/>
    </row>
    <row r="13" spans="1:7" ht="33.75">
      <c r="A13" s="372"/>
      <c r="B13" s="2">
        <v>1</v>
      </c>
      <c r="C13" s="37" t="s">
        <v>1088</v>
      </c>
      <c r="D13" s="39" t="s">
        <v>876</v>
      </c>
      <c r="E13" s="194" t="s">
        <v>853</v>
      </c>
      <c r="F13" s="194"/>
      <c r="G13" s="34"/>
    </row>
    <row r="14" spans="1:7" ht="33.75">
      <c r="A14" s="372"/>
      <c r="B14" s="2">
        <v>2</v>
      </c>
      <c r="C14" s="37" t="s">
        <v>1088</v>
      </c>
      <c r="D14" s="39" t="s">
        <v>1025</v>
      </c>
      <c r="E14" s="194" t="s">
        <v>530</v>
      </c>
      <c r="F14" s="194" t="s">
        <v>531</v>
      </c>
      <c r="G14" s="34"/>
    </row>
    <row r="15" spans="1:7" ht="89.1" customHeight="1">
      <c r="A15" s="372"/>
      <c r="B15" s="357">
        <v>2.0099999999999998</v>
      </c>
      <c r="C15" s="369" t="s">
        <v>1088</v>
      </c>
      <c r="D15" s="378" t="s">
        <v>2265</v>
      </c>
      <c r="E15" s="195" t="s">
        <v>614</v>
      </c>
      <c r="F15" s="195" t="s">
        <v>617</v>
      </c>
      <c r="G15" s="34"/>
    </row>
    <row r="16" spans="1:7" ht="99" customHeight="1">
      <c r="A16" s="372"/>
      <c r="B16" s="358"/>
      <c r="C16" s="370"/>
      <c r="D16" s="379"/>
      <c r="E16" s="196"/>
      <c r="F16" s="196" t="s">
        <v>615</v>
      </c>
      <c r="G16" s="34"/>
    </row>
    <row r="17" spans="1:7" ht="63" customHeight="1">
      <c r="A17" s="372"/>
      <c r="B17" s="359"/>
      <c r="C17" s="371"/>
      <c r="D17" s="380"/>
      <c r="E17" s="37"/>
      <c r="F17" s="37" t="s">
        <v>616</v>
      </c>
      <c r="G17" s="34"/>
    </row>
    <row r="18" spans="1:7" ht="117" customHeight="1">
      <c r="A18" s="372"/>
      <c r="B18" s="357">
        <v>2.02</v>
      </c>
      <c r="C18" s="369" t="s">
        <v>1088</v>
      </c>
      <c r="D18" s="378" t="s">
        <v>2266</v>
      </c>
      <c r="E18" s="195" t="s">
        <v>439</v>
      </c>
      <c r="F18" s="195" t="s">
        <v>525</v>
      </c>
      <c r="G18" s="34"/>
    </row>
    <row r="19" spans="1:7" ht="71.099999999999994" customHeight="1">
      <c r="A19" s="372"/>
      <c r="B19" s="358"/>
      <c r="C19" s="370"/>
      <c r="D19" s="379"/>
      <c r="E19" s="196" t="s">
        <v>529</v>
      </c>
      <c r="F19" s="196" t="s">
        <v>440</v>
      </c>
      <c r="G19" s="34"/>
    </row>
    <row r="20" spans="1:7" ht="90.75" customHeight="1">
      <c r="A20" s="372"/>
      <c r="B20" s="358"/>
      <c r="C20" s="370"/>
      <c r="D20" s="379"/>
      <c r="E20" s="196"/>
      <c r="F20" s="196" t="s">
        <v>619</v>
      </c>
      <c r="G20" s="34"/>
    </row>
    <row r="21" spans="1:7" ht="74.25" customHeight="1">
      <c r="A21" s="372"/>
      <c r="B21" s="359"/>
      <c r="C21" s="371"/>
      <c r="D21" s="380"/>
      <c r="E21" s="37"/>
      <c r="F21" s="37" t="s">
        <v>618</v>
      </c>
      <c r="G21" s="34"/>
    </row>
    <row r="22" spans="1:7" ht="90" customHeight="1">
      <c r="A22" s="372"/>
      <c r="B22" s="363">
        <v>2.0299999999999998</v>
      </c>
      <c r="C22" s="363" t="s">
        <v>822</v>
      </c>
      <c r="D22" s="366" t="s">
        <v>2267</v>
      </c>
      <c r="E22" s="369" t="s">
        <v>437</v>
      </c>
      <c r="F22" s="195" t="s">
        <v>460</v>
      </c>
      <c r="G22" s="34"/>
    </row>
    <row r="23" spans="1:7" ht="109.5" customHeight="1">
      <c r="A23" s="372"/>
      <c r="B23" s="364"/>
      <c r="C23" s="364"/>
      <c r="D23" s="367"/>
      <c r="E23" s="370"/>
      <c r="F23" s="196" t="s">
        <v>823</v>
      </c>
      <c r="G23" s="34"/>
    </row>
    <row r="24" spans="1:7" ht="74.25" customHeight="1">
      <c r="A24" s="372"/>
      <c r="B24" s="365"/>
      <c r="C24" s="365"/>
      <c r="D24" s="368"/>
      <c r="E24" s="371"/>
      <c r="F24" s="37" t="s">
        <v>436</v>
      </c>
      <c r="G24" s="34"/>
    </row>
    <row r="25" spans="1:7" ht="72" customHeight="1">
      <c r="A25" s="372"/>
      <c r="B25" s="2" t="s">
        <v>458</v>
      </c>
      <c r="C25" s="37" t="s">
        <v>459</v>
      </c>
      <c r="D25" s="39" t="s">
        <v>2268</v>
      </c>
      <c r="E25" s="37" t="s">
        <v>2263</v>
      </c>
      <c r="F25" s="37" t="s">
        <v>461</v>
      </c>
      <c r="G25" s="34"/>
    </row>
    <row r="26" spans="1:7" ht="98.1" customHeight="1">
      <c r="A26" s="372"/>
      <c r="B26" s="360">
        <v>3</v>
      </c>
      <c r="C26" s="357" t="s">
        <v>70</v>
      </c>
      <c r="D26" s="378" t="s">
        <v>2269</v>
      </c>
      <c r="E26" s="369" t="s">
        <v>0</v>
      </c>
      <c r="F26" s="195" t="s">
        <v>64</v>
      </c>
      <c r="G26" s="34"/>
    </row>
    <row r="27" spans="1:7" ht="90" customHeight="1">
      <c r="A27" s="372"/>
      <c r="B27" s="361"/>
      <c r="C27" s="358"/>
      <c r="D27" s="379"/>
      <c r="E27" s="370"/>
      <c r="F27" s="196" t="s">
        <v>59</v>
      </c>
      <c r="G27" s="34"/>
    </row>
    <row r="28" spans="1:7" ht="19.350000000000001" customHeight="1">
      <c r="A28" s="372"/>
      <c r="B28" s="361"/>
      <c r="C28" s="358"/>
      <c r="D28" s="379"/>
      <c r="E28" s="370"/>
      <c r="F28" s="196" t="s">
        <v>60</v>
      </c>
      <c r="G28" s="34"/>
    </row>
    <row r="29" spans="1:7" ht="74.45" customHeight="1">
      <c r="A29" s="372"/>
      <c r="B29" s="361"/>
      <c r="C29" s="358"/>
      <c r="D29" s="379"/>
      <c r="E29" s="370"/>
      <c r="F29" s="196" t="s">
        <v>61</v>
      </c>
      <c r="G29" s="34"/>
    </row>
    <row r="30" spans="1:7" ht="62.45" customHeight="1">
      <c r="A30" s="372"/>
      <c r="B30" s="361"/>
      <c r="C30" s="358"/>
      <c r="D30" s="379"/>
      <c r="E30" s="370"/>
      <c r="F30" s="196" t="s">
        <v>62</v>
      </c>
      <c r="G30" s="34"/>
    </row>
    <row r="31" spans="1:7" ht="81" customHeight="1">
      <c r="A31" s="372"/>
      <c r="B31" s="361"/>
      <c r="C31" s="358"/>
      <c r="D31" s="379"/>
      <c r="E31" s="370"/>
      <c r="F31" s="196" t="s">
        <v>63</v>
      </c>
      <c r="G31" s="34"/>
    </row>
    <row r="32" spans="1:7" ht="48.75" customHeight="1">
      <c r="A32" s="372"/>
      <c r="B32" s="361"/>
      <c r="C32" s="358"/>
      <c r="D32" s="379"/>
      <c r="E32" s="370"/>
      <c r="F32" s="196" t="s">
        <v>66</v>
      </c>
      <c r="G32" s="34"/>
    </row>
    <row r="33" spans="1:7" ht="98.45" customHeight="1">
      <c r="A33" s="372"/>
      <c r="B33" s="361"/>
      <c r="C33" s="358"/>
      <c r="D33" s="379"/>
      <c r="E33" s="370"/>
      <c r="F33" s="196" t="s">
        <v>65</v>
      </c>
      <c r="G33" s="34"/>
    </row>
    <row r="34" spans="1:7" ht="89.1" customHeight="1">
      <c r="A34" s="372"/>
      <c r="B34" s="361"/>
      <c r="C34" s="358"/>
      <c r="D34" s="379"/>
      <c r="E34" s="370"/>
      <c r="F34" s="196" t="s">
        <v>67</v>
      </c>
      <c r="G34" s="34"/>
    </row>
    <row r="35" spans="1:7" ht="29.1" customHeight="1">
      <c r="A35" s="372"/>
      <c r="B35" s="361"/>
      <c r="C35" s="358"/>
      <c r="D35" s="379"/>
      <c r="E35" s="370"/>
      <c r="F35" s="196" t="s">
        <v>68</v>
      </c>
      <c r="G35" s="34"/>
    </row>
    <row r="36" spans="1:7" ht="126.75">
      <c r="A36" s="372"/>
      <c r="B36" s="362"/>
      <c r="C36" s="359"/>
      <c r="D36" s="380"/>
      <c r="E36" s="371"/>
      <c r="F36" s="197" t="s">
        <v>69</v>
      </c>
      <c r="G36" s="34"/>
    </row>
    <row r="37" spans="1:7" ht="112.5">
      <c r="A37" s="372"/>
      <c r="B37" s="170">
        <v>3.01</v>
      </c>
      <c r="C37" s="171" t="s">
        <v>70</v>
      </c>
      <c r="D37" s="39" t="s">
        <v>2270</v>
      </c>
      <c r="E37" s="198" t="s">
        <v>1328</v>
      </c>
      <c r="F37" s="199" t="s">
        <v>1434</v>
      </c>
      <c r="G37" s="34"/>
    </row>
    <row r="38" spans="1:7" ht="101.25">
      <c r="A38" s="372"/>
      <c r="B38" s="170">
        <v>3.02</v>
      </c>
      <c r="C38" s="171" t="s">
        <v>1361</v>
      </c>
      <c r="D38" s="39" t="s">
        <v>2271</v>
      </c>
      <c r="E38" s="198" t="s">
        <v>1376</v>
      </c>
      <c r="F38" s="199" t="s">
        <v>1435</v>
      </c>
      <c r="G38" s="34"/>
    </row>
    <row r="39" spans="1:7" ht="101.25">
      <c r="A39" s="372"/>
      <c r="B39" s="180">
        <v>4</v>
      </c>
      <c r="C39" s="179" t="s">
        <v>1531</v>
      </c>
      <c r="D39" s="39" t="s">
        <v>2272</v>
      </c>
      <c r="E39" s="37" t="s">
        <v>2215</v>
      </c>
      <c r="F39" s="37" t="s">
        <v>1532</v>
      </c>
      <c r="G39" s="34"/>
    </row>
    <row r="40" spans="1:7" ht="56.25">
      <c r="A40" s="372"/>
      <c r="B40" s="170">
        <v>4.01</v>
      </c>
      <c r="C40" s="179" t="s">
        <v>1531</v>
      </c>
      <c r="D40" s="39" t="s">
        <v>2274</v>
      </c>
      <c r="E40" s="37" t="s">
        <v>2229</v>
      </c>
      <c r="F40" s="37" t="s">
        <v>2233</v>
      </c>
      <c r="G40" s="34"/>
    </row>
    <row r="41" spans="1:7" ht="56.25">
      <c r="A41" s="372"/>
      <c r="B41" s="170" t="s">
        <v>2261</v>
      </c>
      <c r="C41" s="179" t="s">
        <v>1531</v>
      </c>
      <c r="D41" s="39" t="s">
        <v>2273</v>
      </c>
      <c r="E41" s="37" t="s">
        <v>2264</v>
      </c>
      <c r="F41" s="37" t="s">
        <v>2262</v>
      </c>
      <c r="G41" s="34"/>
    </row>
    <row r="42" spans="1:7" ht="56.25">
      <c r="A42" s="372"/>
      <c r="B42" s="170" t="s">
        <v>2299</v>
      </c>
      <c r="C42" s="179" t="s">
        <v>1531</v>
      </c>
      <c r="D42" s="39" t="s">
        <v>2306</v>
      </c>
      <c r="E42" s="37" t="s">
        <v>2263</v>
      </c>
      <c r="F42" s="37" t="s">
        <v>2300</v>
      </c>
      <c r="G42" s="34"/>
    </row>
    <row r="43" spans="1:7" ht="123.75">
      <c r="A43" s="372"/>
      <c r="B43" s="191">
        <v>4.0999999999999996</v>
      </c>
      <c r="C43" s="179" t="s">
        <v>2305</v>
      </c>
      <c r="D43" s="192">
        <v>42867</v>
      </c>
      <c r="E43" s="200" t="s">
        <v>2308</v>
      </c>
      <c r="F43" s="37" t="s">
        <v>2307</v>
      </c>
      <c r="G43" s="34"/>
    </row>
    <row r="44" spans="1:7" ht="78.75">
      <c r="A44" s="372"/>
      <c r="B44" s="191">
        <v>4.2</v>
      </c>
      <c r="C44" s="179" t="s">
        <v>2305</v>
      </c>
      <c r="D44" s="192">
        <v>42704</v>
      </c>
      <c r="E44" s="200" t="s">
        <v>2510</v>
      </c>
      <c r="F44" s="37" t="s">
        <v>2485</v>
      </c>
      <c r="G44" s="34"/>
    </row>
    <row r="45" spans="1:7" ht="157.5">
      <c r="A45" s="372"/>
      <c r="B45" s="240">
        <v>5</v>
      </c>
      <c r="C45" s="179" t="s">
        <v>2305</v>
      </c>
      <c r="D45" s="192">
        <v>42867</v>
      </c>
      <c r="E45" s="200" t="s">
        <v>12917</v>
      </c>
      <c r="F45" s="37" t="s">
        <v>12639</v>
      </c>
      <c r="G45" s="34"/>
    </row>
    <row r="46" spans="1:7" ht="45">
      <c r="A46" s="372"/>
      <c r="B46" s="191">
        <v>5.01</v>
      </c>
      <c r="C46" s="179" t="s">
        <v>2305</v>
      </c>
      <c r="D46" s="192">
        <v>42907</v>
      </c>
      <c r="E46" s="200" t="s">
        <v>12935</v>
      </c>
      <c r="F46" s="37" t="s">
        <v>12639</v>
      </c>
      <c r="G46" s="34"/>
    </row>
    <row r="47" spans="1:7" ht="67.5">
      <c r="A47" s="372"/>
      <c r="B47" s="191">
        <v>5.0999999999999996</v>
      </c>
      <c r="C47" s="179" t="s">
        <v>2305</v>
      </c>
      <c r="D47" s="192">
        <v>43070</v>
      </c>
      <c r="E47" s="200" t="s">
        <v>13129</v>
      </c>
      <c r="F47" s="37" t="s">
        <v>13130</v>
      </c>
      <c r="G47" s="34"/>
    </row>
    <row r="48" spans="1:7" ht="56.25">
      <c r="A48" s="372"/>
      <c r="B48" s="191">
        <v>5.1100000000000003</v>
      </c>
      <c r="C48" s="179" t="s">
        <v>13371</v>
      </c>
      <c r="D48" s="192">
        <v>43217</v>
      </c>
      <c r="E48" s="200" t="s">
        <v>13499</v>
      </c>
      <c r="F48" s="37" t="s">
        <v>13405</v>
      </c>
      <c r="G48" s="34"/>
    </row>
    <row r="49" spans="1:7" ht="56.25">
      <c r="A49" s="372"/>
      <c r="B49" s="191">
        <v>5.12</v>
      </c>
      <c r="C49" s="179" t="s">
        <v>13371</v>
      </c>
      <c r="D49" s="192">
        <v>43581</v>
      </c>
      <c r="E49" s="200" t="s">
        <v>13499</v>
      </c>
      <c r="F49" s="37" t="s">
        <v>14064</v>
      </c>
      <c r="G49" s="34"/>
    </row>
    <row r="50" spans="1:7" ht="78.75">
      <c r="A50" s="372"/>
      <c r="B50" s="240">
        <v>6</v>
      </c>
      <c r="C50" s="179" t="s">
        <v>13371</v>
      </c>
      <c r="D50" s="192">
        <v>43964</v>
      </c>
      <c r="E50" s="200" t="s">
        <v>14291</v>
      </c>
      <c r="F50" s="37" t="s">
        <v>14074</v>
      </c>
      <c r="G50" s="34"/>
    </row>
    <row r="51" spans="1:7" ht="45">
      <c r="A51" s="372"/>
      <c r="B51" s="191">
        <v>6.01</v>
      </c>
      <c r="C51" s="179" t="s">
        <v>13371</v>
      </c>
      <c r="D51" s="192">
        <v>43970</v>
      </c>
      <c r="E51" s="200" t="s">
        <v>15309</v>
      </c>
      <c r="F51" s="200" t="s">
        <v>14074</v>
      </c>
      <c r="G51" s="34"/>
    </row>
    <row r="52" spans="1:7" ht="45">
      <c r="A52" s="372"/>
      <c r="B52" s="191">
        <v>6.1</v>
      </c>
      <c r="C52" s="179" t="s">
        <v>13371</v>
      </c>
      <c r="D52" s="192">
        <v>44314</v>
      </c>
      <c r="E52" s="200" t="s">
        <v>15314</v>
      </c>
      <c r="F52" s="200" t="s">
        <v>15319</v>
      </c>
      <c r="G52" s="34"/>
    </row>
    <row r="53" spans="1:7" ht="13.5" thickBot="1">
      <c r="A53" s="373"/>
      <c r="B53" s="374" t="str">
        <f ca="1">OFFSET(L!$C$1,MATCH("General"&amp;"Cpy",L!$A:$A,0)-1,SL,,)</f>
        <v>© 2021 Responsible Minerals Initiative. All rights reserved.</v>
      </c>
      <c r="C53" s="374"/>
      <c r="D53" s="374"/>
      <c r="E53" s="374"/>
      <c r="F53" s="374"/>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3" activePane="bottomLeft" state="frozen"/>
      <selection activeCell="A4" sqref="A4"/>
      <selection pane="bottomLeft" activeCell="C26" sqref="C26"/>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1"/>
      <c r="B1" s="382"/>
      <c r="C1" s="382"/>
      <c r="D1" s="383"/>
    </row>
    <row r="2" spans="1:5" ht="71.25" customHeight="1">
      <c r="A2" s="87"/>
      <c r="B2" s="166" t="str">
        <f ca="1">OFFSET(L!$C$1,MATCH("Definitions"&amp;ADDRESS(ROW(),COLUMN(),4),L!$A:$A,0)-1,SL,,)</f>
        <v>ITEM</v>
      </c>
      <c r="C2" s="166" t="str">
        <f ca="1">OFFSET(L!$C$1,MATCH("Definitions"&amp;ADDRESS(ROW(),COLUMN(),4),L!$A:$A,0)-1,SL,,)</f>
        <v>DEFINITION</v>
      </c>
      <c r="D2" s="385"/>
      <c r="E2" s="127"/>
    </row>
    <row r="3" spans="1:5" ht="63.95" customHeight="1">
      <c r="A3" s="87"/>
      <c r="B3" s="74" t="str">
        <f ca="1">OFFSET(L!$C$1,MATCH("Definitions"&amp;ADDRESS(ROW(),COLUMN(),4),L!$A:$A,0)-1,SL,,)</f>
        <v>3TG</v>
      </c>
      <c r="C3" s="74" t="str">
        <f ca="1">OFFSET(L!$C$1,MATCH("Definitions"&amp;ADDRESS(ROW(),COLUMN(),4),L!$A:$A,0)-1,SL,,)</f>
        <v>Tantalum, tin, tungsten, gold</v>
      </c>
      <c r="D3" s="385"/>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5"/>
      <c r="E9" s="128" t="s">
        <v>1313</v>
      </c>
    </row>
    <row r="10" spans="1:5" ht="45">
      <c r="A10" s="87"/>
      <c r="B10" s="74" t="str">
        <f ca="1">OFFSET(L!$C$1,MATCH("Definitions"&amp;ADDRESS(ROW(),COLUMN(),4),L!$A:$A,0)-1,SL,,)</f>
        <v>DRC</v>
      </c>
      <c r="C10" s="74" t="str">
        <f ca="1">OFFSET(L!$C$1,MATCH("Definitions"&amp;ADDRESS(ROW(),COLUMN(),4),L!$A:$A,0)-1,SL,,)</f>
        <v>Democratic Republic of Congo</v>
      </c>
      <c r="D10" s="385"/>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5"/>
      <c r="E20" s="128"/>
    </row>
    <row r="21" spans="1:5" ht="15">
      <c r="A21" s="87"/>
      <c r="B21" s="74" t="str">
        <f ca="1">OFFSET(L!$C$1,MATCH("Definitions"&amp;ADDRESS(ROW(),COLUMN(),4),L!$A:$A,0)-1,SL,,)</f>
        <v>RBA</v>
      </c>
      <c r="C21" s="74" t="str">
        <f ca="1">OFFSET(L!$C$1,MATCH("Definitions"&amp;ADDRESS(ROW(),COLUMN(),4),L!$A:$A,0)-1,SL,,)</f>
        <v>Responsible Business Alliance (www.responsiblebusiness.org)</v>
      </c>
      <c r="D21" s="38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5"/>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8"/>
    </row>
    <row r="32" spans="1:5" ht="15">
      <c r="A32" s="87"/>
      <c r="B32" s="384" t="str">
        <f ca="1">OFFSET(L!$C$1,MATCH("General"&amp;"Cpy",L!$A:$A,0)-1,SL,,)</f>
        <v>© 2021 Responsible Minerals Initiative. All rights reserved.</v>
      </c>
      <c r="C32" s="384"/>
      <c r="D32" s="385"/>
      <c r="E32" s="128"/>
    </row>
    <row r="33" spans="1:4" ht="13.5" thickBot="1">
      <c r="A33" s="88"/>
      <c r="B33" s="183"/>
      <c r="C33" s="183"/>
      <c r="D33" s="386"/>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80" zoomScaleNormal="8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ustomHeight="1">
      <c r="A8" s="49"/>
      <c r="B8" s="86" t="str">
        <f ca="1">OFFSET(L!$C$1,MATCH("Declaration"&amp;ADDRESS(ROW(),COLUMN(),4),L!$A:$A,0)-1,SL,,)</f>
        <v>Company Name (*):</v>
      </c>
      <c r="C8" s="89"/>
      <c r="D8" s="412" t="s">
        <v>15614</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496</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 (*)</v>
      </c>
      <c r="C10" s="151"/>
      <c r="D10" s="416" t="s">
        <v>15615</v>
      </c>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5"/>
      <c r="E12" s="396"/>
      <c r="F12" s="396"/>
      <c r="G12" s="396"/>
      <c r="H12" s="396"/>
      <c r="I12" s="396"/>
      <c r="J12" s="397"/>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5"/>
      <c r="E13" s="396"/>
      <c r="F13" s="396"/>
      <c r="G13" s="396"/>
      <c r="H13" s="396"/>
      <c r="I13" s="396"/>
      <c r="J13" s="39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5" t="s">
        <v>15606</v>
      </c>
      <c r="E14" s="396" t="s">
        <v>15606</v>
      </c>
      <c r="F14" s="396" t="s">
        <v>15606</v>
      </c>
      <c r="G14" s="396" t="s">
        <v>15606</v>
      </c>
      <c r="H14" s="396" t="s">
        <v>15606</v>
      </c>
      <c r="I14" s="396" t="s">
        <v>15606</v>
      </c>
      <c r="J14" s="397" t="s">
        <v>15606</v>
      </c>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5" t="s">
        <v>15607</v>
      </c>
      <c r="E15" s="396" t="s">
        <v>15607</v>
      </c>
      <c r="F15" s="396" t="s">
        <v>15607</v>
      </c>
      <c r="G15" s="396" t="s">
        <v>15607</v>
      </c>
      <c r="H15" s="396" t="s">
        <v>15607</v>
      </c>
      <c r="I15" s="396" t="s">
        <v>15607</v>
      </c>
      <c r="J15" s="397" t="s">
        <v>15607</v>
      </c>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15608</v>
      </c>
      <c r="E16" s="428" t="s">
        <v>15608</v>
      </c>
      <c r="F16" s="428" t="s">
        <v>15608</v>
      </c>
      <c r="G16" s="428" t="s">
        <v>15608</v>
      </c>
      <c r="H16" s="428" t="s">
        <v>15608</v>
      </c>
      <c r="I16" s="428" t="s">
        <v>15608</v>
      </c>
      <c r="J16" s="429" t="s">
        <v>15608</v>
      </c>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5" t="s">
        <v>15609</v>
      </c>
      <c r="E17" s="396" t="s">
        <v>15609</v>
      </c>
      <c r="F17" s="396" t="s">
        <v>15609</v>
      </c>
      <c r="G17" s="396" t="s">
        <v>15609</v>
      </c>
      <c r="H17" s="396" t="s">
        <v>15609</v>
      </c>
      <c r="I17" s="396" t="s">
        <v>15609</v>
      </c>
      <c r="J17" s="397" t="s">
        <v>15609</v>
      </c>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5" t="s">
        <v>15610</v>
      </c>
      <c r="E18" s="396" t="s">
        <v>15610</v>
      </c>
      <c r="F18" s="396" t="s">
        <v>15610</v>
      </c>
      <c r="G18" s="396" t="s">
        <v>15610</v>
      </c>
      <c r="H18" s="396" t="s">
        <v>15610</v>
      </c>
      <c r="I18" s="396" t="s">
        <v>15610</v>
      </c>
      <c r="J18" s="397" t="s">
        <v>15610</v>
      </c>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5" t="s">
        <v>15611</v>
      </c>
      <c r="E19" s="396" t="s">
        <v>15611</v>
      </c>
      <c r="F19" s="396" t="s">
        <v>15611</v>
      </c>
      <c r="G19" s="396" t="s">
        <v>15611</v>
      </c>
      <c r="H19" s="396" t="s">
        <v>15611</v>
      </c>
      <c r="I19" s="396" t="s">
        <v>15611</v>
      </c>
      <c r="J19" s="397" t="s">
        <v>15611</v>
      </c>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15612</v>
      </c>
      <c r="E20" s="428" t="s">
        <v>15612</v>
      </c>
      <c r="F20" s="428" t="s">
        <v>15612</v>
      </c>
      <c r="G20" s="428" t="s">
        <v>15612</v>
      </c>
      <c r="H20" s="428" t="s">
        <v>15612</v>
      </c>
      <c r="I20" s="428" t="s">
        <v>15612</v>
      </c>
      <c r="J20" s="429" t="s">
        <v>15612</v>
      </c>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5" t="s">
        <v>15609</v>
      </c>
      <c r="E21" s="396" t="s">
        <v>15609</v>
      </c>
      <c r="F21" s="396" t="s">
        <v>15609</v>
      </c>
      <c r="G21" s="396" t="s">
        <v>15609</v>
      </c>
      <c r="H21" s="396" t="s">
        <v>15609</v>
      </c>
      <c r="I21" s="396" t="s">
        <v>15609</v>
      </c>
      <c r="J21" s="397" t="s">
        <v>15609</v>
      </c>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8">
        <v>44361</v>
      </c>
      <c r="E22" s="399"/>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00" t="str">
        <f ca="1">OFFSET(L!$C$1,MATCH("Declaration"&amp;ADDRESS(ROW(),COLUMN(),4),L!$A:$A,0)-1,SL,,)</f>
        <v>Answer the following questions 1 - 8 based on the declaration scope indicated above</v>
      </c>
      <c r="C24" s="400"/>
      <c r="D24" s="400"/>
      <c r="E24" s="400"/>
      <c r="F24" s="400"/>
      <c r="G24" s="400"/>
      <c r="H24" s="400"/>
      <c r="I24" s="400"/>
      <c r="J24" s="40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7" t="s">
        <v>489</v>
      </c>
      <c r="E26" s="388"/>
      <c r="F26" s="15"/>
      <c r="G26" s="389"/>
      <c r="H26" s="390"/>
      <c r="I26" s="390"/>
      <c r="J26" s="39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7" t="s">
        <v>488</v>
      </c>
      <c r="E27" s="388"/>
      <c r="F27" s="15"/>
      <c r="G27" s="389"/>
      <c r="H27" s="390"/>
      <c r="I27" s="390"/>
      <c r="J27" s="39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7" t="s">
        <v>489</v>
      </c>
      <c r="E28" s="388"/>
      <c r="F28" s="15"/>
      <c r="G28" s="389"/>
      <c r="H28" s="390"/>
      <c r="I28" s="390"/>
      <c r="J28" s="391"/>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7" t="s">
        <v>489</v>
      </c>
      <c r="E29" s="388"/>
      <c r="F29" s="15"/>
      <c r="G29" s="389"/>
      <c r="H29" s="390"/>
      <c r="I29" s="390"/>
      <c r="J29" s="39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4" t="str">
        <f ca="1">D25</f>
        <v>Answer</v>
      </c>
      <c r="E31" s="394"/>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9"/>
      <c r="H32" s="390"/>
      <c r="I32" s="390"/>
      <c r="J32" s="39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7" t="s">
        <v>488</v>
      </c>
      <c r="E33" s="388"/>
      <c r="F33" s="58"/>
      <c r="G33" s="389"/>
      <c r="H33" s="390"/>
      <c r="I33" s="390"/>
      <c r="J33" s="39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7"/>
      <c r="E34" s="388"/>
      <c r="F34" s="58"/>
      <c r="G34" s="389"/>
      <c r="H34" s="390"/>
      <c r="I34" s="390"/>
      <c r="J34" s="39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7"/>
      <c r="E35" s="388"/>
      <c r="F35" s="58"/>
      <c r="G35" s="389"/>
      <c r="H35" s="390"/>
      <c r="I35" s="390"/>
      <c r="J35" s="39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4" t="str">
        <f ca="1">D25</f>
        <v>Answer</v>
      </c>
      <c r="E37" s="394"/>
      <c r="F37" s="21"/>
      <c r="G37" s="55" t="str">
        <f ca="1">G25</f>
        <v>Comments</v>
      </c>
      <c r="H37" s="431"/>
      <c r="I37" s="431"/>
      <c r="J37" s="431"/>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7"/>
      <c r="E38" s="388"/>
      <c r="F38" s="58"/>
      <c r="G38" s="389"/>
      <c r="H38" s="390"/>
      <c r="I38" s="390"/>
      <c r="J38" s="39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7" t="s">
        <v>488</v>
      </c>
      <c r="E39" s="388"/>
      <c r="F39" s="58"/>
      <c r="G39" s="389" t="s">
        <v>15613</v>
      </c>
      <c r="H39" s="390"/>
      <c r="I39" s="390"/>
      <c r="J39" s="39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7"/>
      <c r="E40" s="388"/>
      <c r="F40" s="58"/>
      <c r="G40" s="389"/>
      <c r="H40" s="390"/>
      <c r="I40" s="390"/>
      <c r="J40" s="391"/>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7"/>
      <c r="E41" s="388"/>
      <c r="F41" s="58"/>
      <c r="G41" s="389"/>
      <c r="H41" s="390"/>
      <c r="I41" s="390"/>
      <c r="J41" s="39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4" t="str">
        <f ca="1">D25</f>
        <v>Answer</v>
      </c>
      <c r="E43" s="394"/>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7"/>
      <c r="E44" s="388"/>
      <c r="F44" s="58"/>
      <c r="G44" s="389"/>
      <c r="H44" s="390"/>
      <c r="I44" s="390"/>
      <c r="J44" s="39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7" t="s">
        <v>489</v>
      </c>
      <c r="E45" s="388"/>
      <c r="F45" s="58"/>
      <c r="G45" s="389"/>
      <c r="H45" s="390"/>
      <c r="I45" s="390"/>
      <c r="J45" s="39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7"/>
      <c r="E46" s="388"/>
      <c r="F46" s="58"/>
      <c r="G46" s="389"/>
      <c r="H46" s="390"/>
      <c r="I46" s="390"/>
      <c r="J46" s="391"/>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7"/>
      <c r="E47" s="388"/>
      <c r="F47" s="58"/>
      <c r="G47" s="389"/>
      <c r="H47" s="390"/>
      <c r="I47" s="390"/>
      <c r="J47" s="39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7"/>
      <c r="E50" s="388"/>
      <c r="F50" s="58"/>
      <c r="G50" s="389"/>
      <c r="H50" s="390"/>
      <c r="I50" s="390"/>
      <c r="J50" s="39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7" t="s">
        <v>489</v>
      </c>
      <c r="E51" s="388"/>
      <c r="F51" s="58"/>
      <c r="G51" s="389"/>
      <c r="H51" s="390"/>
      <c r="I51" s="390"/>
      <c r="J51" s="39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7"/>
      <c r="E52" s="388"/>
      <c r="F52" s="58"/>
      <c r="G52" s="389"/>
      <c r="H52" s="390"/>
      <c r="I52" s="390"/>
      <c r="J52" s="39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7"/>
      <c r="E53" s="388"/>
      <c r="F53" s="58"/>
      <c r="G53" s="389"/>
      <c r="H53" s="390"/>
      <c r="I53" s="390"/>
      <c r="J53" s="39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4" t="str">
        <f ca="1">D25</f>
        <v>Answer</v>
      </c>
      <c r="E55" s="39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2"/>
      <c r="E56" s="393"/>
      <c r="F56" s="58"/>
      <c r="G56" s="389"/>
      <c r="H56" s="390"/>
      <c r="I56" s="390"/>
      <c r="J56" s="39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2">
        <v>1</v>
      </c>
      <c r="E57" s="393"/>
      <c r="F57" s="58"/>
      <c r="G57" s="389"/>
      <c r="H57" s="390"/>
      <c r="I57" s="390"/>
      <c r="J57" s="39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2"/>
      <c r="E58" s="393"/>
      <c r="F58" s="58"/>
      <c r="G58" s="389"/>
      <c r="H58" s="390"/>
      <c r="I58" s="390"/>
      <c r="J58" s="39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2"/>
      <c r="E59" s="393"/>
      <c r="F59" s="58"/>
      <c r="G59" s="389"/>
      <c r="H59" s="390"/>
      <c r="I59" s="390"/>
      <c r="J59" s="39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4" t="str">
        <f ca="1">D25</f>
        <v>Answer</v>
      </c>
      <c r="E61" s="394"/>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9"/>
      <c r="H62" s="390"/>
      <c r="I62" s="390"/>
      <c r="J62" s="39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7" t="s">
        <v>488</v>
      </c>
      <c r="E63" s="388"/>
      <c r="F63" s="58"/>
      <c r="G63" s="389"/>
      <c r="H63" s="390"/>
      <c r="I63" s="390"/>
      <c r="J63" s="39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7"/>
      <c r="E64" s="388"/>
      <c r="F64" s="58"/>
      <c r="G64" s="389"/>
      <c r="H64" s="390"/>
      <c r="I64" s="390"/>
      <c r="J64" s="39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7"/>
      <c r="E65" s="388"/>
      <c r="F65" s="58"/>
      <c r="G65" s="389"/>
      <c r="H65" s="390"/>
      <c r="I65" s="390"/>
      <c r="J65" s="39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4" t="str">
        <f ca="1">D25</f>
        <v>Answer</v>
      </c>
      <c r="E67" s="394"/>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7"/>
      <c r="E68" s="388"/>
      <c r="F68" s="59"/>
      <c r="G68" s="389"/>
      <c r="H68" s="390"/>
      <c r="I68" s="390"/>
      <c r="J68" s="39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7" t="s">
        <v>488</v>
      </c>
      <c r="E69" s="388"/>
      <c r="F69" s="59"/>
      <c r="G69" s="389"/>
      <c r="H69" s="390"/>
      <c r="I69" s="390"/>
      <c r="J69" s="39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7"/>
      <c r="E70" s="388"/>
      <c r="F70" s="59"/>
      <c r="G70" s="389"/>
      <c r="H70" s="390"/>
      <c r="I70" s="390"/>
      <c r="J70" s="39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7"/>
      <c r="E71" s="388"/>
      <c r="F71" s="61"/>
      <c r="G71" s="389"/>
      <c r="H71" s="390"/>
      <c r="I71" s="390"/>
      <c r="J71" s="39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7" t="s">
        <v>488</v>
      </c>
      <c r="E75" s="388"/>
      <c r="F75" s="68"/>
      <c r="G75" s="389"/>
      <c r="H75" s="390"/>
      <c r="I75" s="390"/>
      <c r="J75" s="391"/>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7" t="s">
        <v>488</v>
      </c>
      <c r="E77" s="388"/>
      <c r="F77" s="68"/>
      <c r="G77" s="403" t="s">
        <v>15616</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7" t="s">
        <v>488</v>
      </c>
      <c r="E79" s="388"/>
      <c r="F79" s="68"/>
      <c r="G79" s="389"/>
      <c r="H79" s="390"/>
      <c r="I79" s="390"/>
      <c r="J79" s="391"/>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7" t="s">
        <v>488</v>
      </c>
      <c r="E81" s="388"/>
      <c r="F81" s="68"/>
      <c r="G81" s="389"/>
      <c r="H81" s="390"/>
      <c r="I81" s="390"/>
      <c r="J81" s="391"/>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7" t="s">
        <v>15250</v>
      </c>
      <c r="E83" s="388"/>
      <c r="F83" s="68"/>
      <c r="G83" s="389"/>
      <c r="H83" s="390"/>
      <c r="I83" s="390"/>
      <c r="J83" s="391"/>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9"/>
      <c r="H85" s="390"/>
      <c r="I85" s="390"/>
      <c r="J85" s="391"/>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7" t="s">
        <v>488</v>
      </c>
      <c r="E87" s="388"/>
      <c r="F87" s="68"/>
      <c r="G87" s="389"/>
      <c r="H87" s="390"/>
      <c r="I87" s="390"/>
      <c r="J87" s="391"/>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7" t="s">
        <v>489</v>
      </c>
      <c r="E89" s="388"/>
      <c r="F89" s="68"/>
      <c r="G89" s="389"/>
      <c r="H89" s="390"/>
      <c r="I89" s="390"/>
      <c r="J89" s="391"/>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17" priority="71" stopIfTrue="1">
      <formula>AND(OR($D$26="No",AND($D$26="Yes",$D$32="No")),OR($D$27="No",AND($D$27="Yes",$D$33="No")),OR($D$28="No",AND($D$28="Yes",$D$34="No")),OR($D$29="No",AND($D$29="Yes",$D$35="No")))</formula>
    </cfRule>
    <cfRule type="expression" dxfId="116" priority="72" stopIfTrue="1">
      <formula>IF(D75="",TRUE)</formula>
    </cfRule>
  </conditionalFormatting>
  <conditionalFormatting sqref="G77:J77">
    <cfRule type="expression" dxfId="115" priority="43" stopIfTrue="1">
      <formula>IF(AND($D$77="Yes",$G$77=""),TRUE)</formula>
    </cfRule>
  </conditionalFormatting>
  <conditionalFormatting sqref="D26:E26">
    <cfRule type="expression" dxfId="114" priority="123" stopIfTrue="1">
      <formula>IF($D$26="",TRUE)</formula>
    </cfRule>
  </conditionalFormatting>
  <conditionalFormatting sqref="D27:E27">
    <cfRule type="expression" dxfId="113" priority="130" stopIfTrue="1">
      <formula>IF($D$27="",TRUE)</formula>
    </cfRule>
  </conditionalFormatting>
  <conditionalFormatting sqref="D28:E28">
    <cfRule type="expression" dxfId="112" priority="131" stopIfTrue="1">
      <formula>IF($D$28="",TRUE)</formula>
    </cfRule>
  </conditionalFormatting>
  <conditionalFormatting sqref="D29:E29">
    <cfRule type="expression" dxfId="111" priority="132" stopIfTrue="1">
      <formula>IF($D$29="",TRUE)</formula>
    </cfRule>
  </conditionalFormatting>
  <conditionalFormatting sqref="D9:G9">
    <cfRule type="expression" dxfId="110" priority="138" stopIfTrue="1">
      <formula>IF($D$9="",TRUE)</formula>
    </cfRule>
  </conditionalFormatting>
  <conditionalFormatting sqref="D22:E22">
    <cfRule type="expression" dxfId="109" priority="145" stopIfTrue="1">
      <formula>IF($D$22="",TRUE)</formula>
    </cfRule>
  </conditionalFormatting>
  <conditionalFormatting sqref="D10:J10">
    <cfRule type="expression" dxfId="108" priority="42" stopIfTrue="1">
      <formula>IF($D$9=$Q$9,TRUE)</formula>
    </cfRule>
    <cfRule type="expression" dxfId="107" priority="152" stopIfTrue="1">
      <formula>IF(AND($D$10="",$D$9=$R$9),TRUE)</formula>
    </cfRule>
  </conditionalFormatting>
  <conditionalFormatting sqref="D34:E34 D40:E40 D52:E52 D58:E58 D64:E64 D70:E70">
    <cfRule type="expression" dxfId="106" priority="35" stopIfTrue="1">
      <formula>$P$28=""</formula>
    </cfRule>
  </conditionalFormatting>
  <conditionalFormatting sqref="D35:E35 D41:E41 D53:E53 D59:E59 D65:E65 D71:E71">
    <cfRule type="expression" dxfId="105" priority="150" stopIfTrue="1">
      <formula>$P$29=""</formula>
    </cfRule>
  </conditionalFormatting>
  <conditionalFormatting sqref="D32:E32">
    <cfRule type="expression" dxfId="104" priority="128" stopIfTrue="1">
      <formula>$P$26=""</formula>
    </cfRule>
  </conditionalFormatting>
  <conditionalFormatting sqref="D32:E32">
    <cfRule type="expression" dxfId="103" priority="41" stopIfTrue="1">
      <formula>IF(AND(OR($D$26="Yes",$D$26=""),$D$32=""),1,0)</formula>
    </cfRule>
  </conditionalFormatting>
  <conditionalFormatting sqref="D38 D50 D56 D62 D68">
    <cfRule type="expression" dxfId="102" priority="37" stopIfTrue="1">
      <formula>$P$32=""</formula>
    </cfRule>
  </conditionalFormatting>
  <conditionalFormatting sqref="D39:E39 D51 D57 D63 D69">
    <cfRule type="expression" dxfId="101" priority="36" stopIfTrue="1">
      <formula>$P$33=""</formula>
    </cfRule>
  </conditionalFormatting>
  <conditionalFormatting sqref="D40 D52 D58 D64 D70">
    <cfRule type="expression" dxfId="100" priority="26" stopIfTrue="1">
      <formula>$P$34=""</formula>
    </cfRule>
    <cfRule type="expression" dxfId="99" priority="148" stopIfTrue="1">
      <formula>IF(AND(OR($D$28="Yes",$D$28=""),D40=""),1,0)</formula>
    </cfRule>
  </conditionalFormatting>
  <conditionalFormatting sqref="D41 D53 D59 D65 D71">
    <cfRule type="expression" dxfId="98" priority="34" stopIfTrue="1">
      <formula>$P$35=""</formula>
    </cfRule>
  </conditionalFormatting>
  <conditionalFormatting sqref="D38:E38 D50:E50 D56:E56 D62:E62 D68:E68">
    <cfRule type="expression" dxfId="97" priority="39" stopIfTrue="1">
      <formula>$P$26=""</formula>
    </cfRule>
    <cfRule type="expression" dxfId="96" priority="40" stopIfTrue="1">
      <formula>IF(AND(OR($D$26="Yes",$D$26=""),D38=""),1,0)</formula>
    </cfRule>
  </conditionalFormatting>
  <conditionalFormatting sqref="G85:J85">
    <cfRule type="expression" dxfId="95" priority="33" stopIfTrue="1">
      <formula>IF(AND($D$85="Yes, using other format (describe)",$G$85=""),TRUE)</formula>
    </cfRule>
  </conditionalFormatting>
  <conditionalFormatting sqref="D39:E39 D51:E51 D57:E57 D63:E63 D69:E69">
    <cfRule type="expression" dxfId="94" priority="146" stopIfTrue="1">
      <formula>$P$39=""</formula>
    </cfRule>
    <cfRule type="expression" dxfId="93" priority="147" stopIfTrue="1">
      <formula>IF(AND(OR($D$27="Yes",$D$27=""),D39=""),1,0)</formula>
    </cfRule>
  </conditionalFormatting>
  <conditionalFormatting sqref="D33:E33">
    <cfRule type="expression" dxfId="92" priority="28" stopIfTrue="1">
      <formula>IF(AND(OR($D$27="Yes",$D$27=""),$D$33=""),1,0)</formula>
    </cfRule>
    <cfRule type="expression" dxfId="91" priority="29" stopIfTrue="1">
      <formula>$P$27=""</formula>
    </cfRule>
  </conditionalFormatting>
  <conditionalFormatting sqref="D34:E34">
    <cfRule type="expression" dxfId="90" priority="149" stopIfTrue="1">
      <formula>IF(AND(OR($D$28="Yes",$D$28=""),$D$34=""),1,0)</formula>
    </cfRule>
  </conditionalFormatting>
  <conditionalFormatting sqref="D41:E41 D53:E53 D59:E59 D65:E65 D71:E71">
    <cfRule type="expression" dxfId="89" priority="151" stopIfTrue="1">
      <formula>IF(AND(OR($D$29="Yes",$D$29=""),D41=""),1,0)</formula>
    </cfRule>
  </conditionalFormatting>
  <conditionalFormatting sqref="D35:E35">
    <cfRule type="expression" dxfId="88" priority="25" stopIfTrue="1">
      <formula>IF(AND(OR($D$29="Yes",$D$29=""),$D$35=""),1,0)</formula>
    </cfRule>
  </conditionalFormatting>
  <conditionalFormatting sqref="D46:E46">
    <cfRule type="expression" dxfId="87" priority="11" stopIfTrue="1">
      <formula>$P$28=""</formula>
    </cfRule>
  </conditionalFormatting>
  <conditionalFormatting sqref="D47:E47">
    <cfRule type="expression" dxfId="86" priority="19" stopIfTrue="1">
      <formula>$P$29=""</formula>
    </cfRule>
  </conditionalFormatting>
  <conditionalFormatting sqref="D44">
    <cfRule type="expression" dxfId="85" priority="13" stopIfTrue="1">
      <formula>$P$32=""</formula>
    </cfRule>
  </conditionalFormatting>
  <conditionalFormatting sqref="D45">
    <cfRule type="expression" dxfId="84" priority="12" stopIfTrue="1">
      <formula>$P$33=""</formula>
    </cfRule>
  </conditionalFormatting>
  <conditionalFormatting sqref="D46">
    <cfRule type="expression" dxfId="83" priority="9" stopIfTrue="1">
      <formula>$P$34=""</formula>
    </cfRule>
    <cfRule type="expression" dxfId="82" priority="18" stopIfTrue="1">
      <formula>IF(AND(OR($D$28="Yes",$D$28=""),D46=""),1,0)</formula>
    </cfRule>
  </conditionalFormatting>
  <conditionalFormatting sqref="D47">
    <cfRule type="expression" dxfId="81" priority="10" stopIfTrue="1">
      <formula>$P$35=""</formula>
    </cfRule>
  </conditionalFormatting>
  <conditionalFormatting sqref="D44:E44">
    <cfRule type="expression" dxfId="80" priority="14" stopIfTrue="1">
      <formula>$P$26=""</formula>
    </cfRule>
    <cfRule type="expression" dxfId="79" priority="15" stopIfTrue="1">
      <formula>IF(AND(OR($D$26="Yes",$D$26=""),D44=""),1,0)</formula>
    </cfRule>
  </conditionalFormatting>
  <conditionalFormatting sqref="D45:E45">
    <cfRule type="expression" dxfId="78" priority="16" stopIfTrue="1">
      <formula>$P$39=""</formula>
    </cfRule>
    <cfRule type="expression" dxfId="77" priority="17" stopIfTrue="1">
      <formula>IF(AND(OR($D$27="Yes",$D$27=""),D45=""),1,0)</formula>
    </cfRule>
  </conditionalFormatting>
  <conditionalFormatting sqref="D47:E47">
    <cfRule type="expression" dxfId="76" priority="20" stopIfTrue="1">
      <formula>IF(AND(OR($D$29="Yes",$D$29=""),D47=""),1,0)</formula>
    </cfRule>
  </conditionalFormatting>
  <conditionalFormatting sqref="D15:J15">
    <cfRule type="expression" dxfId="74" priority="5" stopIfTrue="1">
      <formula>IF($D$15="",TRUE)</formula>
    </cfRule>
  </conditionalFormatting>
  <conditionalFormatting sqref="D16:J16">
    <cfRule type="expression" dxfId="73" priority="6" stopIfTrue="1">
      <formula>IF($D$16="",TRUE)</formula>
    </cfRule>
  </conditionalFormatting>
  <conditionalFormatting sqref="D17:J17">
    <cfRule type="expression" dxfId="72" priority="7" stopIfTrue="1">
      <formula>IF($D$17="",TRUE)</formula>
    </cfRule>
  </conditionalFormatting>
  <conditionalFormatting sqref="D18:J18">
    <cfRule type="expression" dxfId="71" priority="4" stopIfTrue="1">
      <formula>IF($D$18="",TRUE)</formula>
    </cfRule>
  </conditionalFormatting>
  <conditionalFormatting sqref="D20:J20">
    <cfRule type="expression" dxfId="70" priority="2" stopIfTrue="1">
      <formula>IF($D$20="",TRUE)</formula>
    </cfRule>
  </conditionalFormatting>
  <conditionalFormatting sqref="D21:J21">
    <cfRule type="expression" dxfId="69" priority="3" stopIfTrue="1">
      <formula>IF($D$21="",TRUE)</formula>
    </cfRule>
  </conditionalFormatting>
  <conditionalFormatting sqref="D8:J8">
    <cfRule type="expression" dxfId="0" priority="1" stopIfTrue="1">
      <formula>IF($D$8="",TRUE)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display="http://www.lelon.com.tw/en/about4.php"/>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J5" sqref="J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355" t="s">
        <v>1131</v>
      </c>
      <c r="C5" s="356" t="s">
        <v>821</v>
      </c>
      <c r="D5" s="278"/>
      <c r="E5" s="215" t="s">
        <v>1115</v>
      </c>
      <c r="F5" s="215" t="s">
        <v>774</v>
      </c>
      <c r="G5" s="215" t="s">
        <v>13459</v>
      </c>
      <c r="H5" s="216">
        <v>0</v>
      </c>
      <c r="I5" s="217" t="s">
        <v>1794</v>
      </c>
      <c r="J5" s="217" t="s">
        <v>8868</v>
      </c>
      <c r="K5" s="268"/>
      <c r="L5" s="268"/>
      <c r="M5" s="268"/>
      <c r="N5" s="268"/>
      <c r="O5" s="268"/>
      <c r="P5" s="218"/>
      <c r="Q5" s="269"/>
      <c r="R5" s="215" t="str">
        <f ca="1">IF(ISERROR($V5),"",OFFSET('Smelter Look-up'!$C$4,$V5-4,0)&amp;"")</f>
        <v>Malaysia Smelting Corporation (MSC)</v>
      </c>
      <c r="S5" s="222" t="str">
        <f t="shared" ref="S5" ca="1" si="0">IF(B5="","",IF(ISERROR(MATCH($E5,CL,0)),"Unknown",INDIRECT("'C'!$A$"&amp;MATCH($E5,CL,0)+1)))</f>
        <v>MY</v>
      </c>
      <c r="T5" s="222" t="str">
        <f ca="1">IF(B5="","",IF(ISERROR(MATCH($J5,SorP!$B$1:$B$6230,0)),"",INDIRECT("'SorP'!$A$"&amp;MATCH($J5,SorP!$B$1:$B$6230,0))))</f>
        <v>MY-07</v>
      </c>
      <c r="U5" s="238"/>
      <c r="V5" s="270">
        <f>IF(C5="",NA(),MATCH($B5&amp;$C5,'Smelter Look-up'!$J:$J,0))</f>
        <v>449</v>
      </c>
      <c r="W5" s="271"/>
      <c r="X5" s="271">
        <f t="shared" ref="X5" si="1">IF(AND(C5="Smelter not listed",OR(LEN(D5)=0,LEN(E5)=0)),1,0)</f>
        <v>0</v>
      </c>
      <c r="Y5" s="271"/>
      <c r="Z5" s="271"/>
      <c r="AB5" s="273" t="str">
        <f t="shared" ref="AB5" si="2">B5&amp;C5</f>
        <v>TinMalaysia Smelting Corporation (MSC)</v>
      </c>
    </row>
    <row r="6" spans="1:34" s="272" customFormat="1" ht="20.100000000000001" customHeight="1">
      <c r="A6" s="324"/>
      <c r="B6" s="215" t="s">
        <v>1131</v>
      </c>
      <c r="C6" s="219" t="s">
        <v>14025</v>
      </c>
      <c r="D6" s="278"/>
      <c r="E6" s="215" t="str">
        <f ca="1">IF(ISERROR($V6),"",OFFSET('Smelter Look-up'!$D$4,$V6-4,0)&amp;"")</f>
        <v>INDONESIA</v>
      </c>
      <c r="F6" s="215" t="str">
        <f ca="1">IF(ISERROR($V6),"",OFFSET('Smelter Look-up'!$E$4,$V6-4,0))</f>
        <v>CID001482</v>
      </c>
      <c r="G6" s="215" t="str">
        <f ca="1">IF(C6=$X$4,"Enter smelter details",IF(ISERROR($V6),"",OFFSET('Smelter Look-up'!$F$4,$V6-4,0)))</f>
        <v>RMI</v>
      </c>
      <c r="H6" s="216">
        <f ca="1">IF(ISERROR($V6),"",OFFSET('Smelter Look-up'!$G$4,$V6-4,0))</f>
        <v>0</v>
      </c>
      <c r="I6" s="217" t="str">
        <f ca="1">IF(ISERROR($V6),"",OFFSET('Smelter Look-up'!$H$4,$V6-4,0))</f>
        <v>Mentok</v>
      </c>
      <c r="J6" s="217" t="str">
        <f ca="1">IF(ISERROR($V6),"",OFFSET('Smelter Look-up'!$I$4,$V6-4,0))</f>
        <v>Kepulauan Bangka Belitung</v>
      </c>
      <c r="K6" s="268"/>
      <c r="L6" s="268"/>
      <c r="M6" s="268"/>
      <c r="N6" s="268"/>
      <c r="O6" s="268"/>
      <c r="P6" s="218"/>
      <c r="Q6" s="269"/>
      <c r="R6" s="215" t="str">
        <f ca="1">IF(ISERROR($V6),"",OFFSET('Smelter Look-up'!$C$4,$V6-4,0)&amp;"")</f>
        <v>PT Timah Tbk Mentok</v>
      </c>
      <c r="S6" s="222" t="str">
        <f t="shared" ref="S6:S37" ca="1" si="3">IF(B6="","",IF(ISERROR(MATCH($E6,CL,0)),"Unknown",INDIRECT("'C'!$A$"&amp;MATCH($E6,CL,0)+1)))</f>
        <v>ID</v>
      </c>
      <c r="T6" s="222" t="str">
        <f ca="1">IF(B6="","",IF(ISERROR(MATCH($J6,SorP!$B$1:$B$6230,0)),"",INDIRECT("'SorP'!$A$"&amp;MATCH($J6,SorP!$B$1:$B$6230,0))))</f>
        <v>ID-BB</v>
      </c>
      <c r="U6" s="238"/>
      <c r="V6" s="270">
        <f>IF(C6="",NA(),MATCH($B6&amp;$C6,'Smelter Look-up'!$J:$J,0))</f>
        <v>492</v>
      </c>
      <c r="W6" s="271"/>
      <c r="X6" s="271">
        <f t="shared" ref="X6:X37" ca="1" si="4">IF(AND(C6="Smelter not listed",OR(LEN(D6)=0,LEN(E6)=0)),1,0)</f>
        <v>0</v>
      </c>
      <c r="Y6" s="271"/>
      <c r="Z6" s="271"/>
      <c r="AB6" s="273" t="str">
        <f t="shared" ref="AB6:AB37" si="5">B6&amp;C6</f>
        <v>TinPT Timah Tbk Mentok</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68" priority="48" stopIfTrue="1">
      <formula>IF(B586="",TRUE)</formula>
    </cfRule>
    <cfRule type="expression" dxfId="67" priority="59" stopIfTrue="1">
      <formula>IF(AND(COUNTIF(MetalSmelter,B586&amp;C586)=0,LEN(C586)&gt;0),TRUE,FALSE)</formula>
    </cfRule>
  </conditionalFormatting>
  <conditionalFormatting sqref="D586:D2504">
    <cfRule type="expression" dxfId="66" priority="42" stopIfTrue="1">
      <formula>IF(AND(LEN($C586)&gt;0,($C586&lt;&gt;"Smelter Not Listed")),1,0)</formula>
    </cfRule>
    <cfRule type="expression" dxfId="65" priority="67" stopIfTrue="1">
      <formula>IF(AND(D586="",$C586=$X$4),TRUE)</formula>
    </cfRule>
    <cfRule type="expression" dxfId="64" priority="68" stopIfTrue="1">
      <formula>IF(FIND("!",D586),TRUE)</formula>
    </cfRule>
  </conditionalFormatting>
  <conditionalFormatting sqref="G586:G2504">
    <cfRule type="expression" dxfId="63" priority="69" stopIfTrue="1">
      <formula>IF(FIND("Enter smelter details",G586),TRUE)</formula>
    </cfRule>
  </conditionalFormatting>
  <conditionalFormatting sqref="R586:R2505 E586:E2504">
    <cfRule type="expression" dxfId="62" priority="55" stopIfTrue="1">
      <formula>IF(AND(E586="",$C586=$X$4),TRUE)</formula>
    </cfRule>
    <cfRule type="expression" dxfId="61" priority="56" stopIfTrue="1">
      <formula>IF(FIND("!",E586),TRUE)</formula>
    </cfRule>
  </conditionalFormatting>
  <conditionalFormatting sqref="F586:F2504">
    <cfRule type="expression" dxfId="60" priority="46" stopIfTrue="1">
      <formula>IF(AND(LEN($A586)&gt;0,$A586&lt;&gt;$F586),TRUE,FALSE)</formula>
    </cfRule>
  </conditionalFormatting>
  <conditionalFormatting sqref="C586:C2504">
    <cfRule type="expression" dxfId="59" priority="45" stopIfTrue="1">
      <formula>IF(AND(B586&lt;&gt;"",C586=""),TRUE)</formula>
    </cfRule>
  </conditionalFormatting>
  <conditionalFormatting sqref="B21:B585 B6:B19">
    <cfRule type="expression" dxfId="58" priority="24" stopIfTrue="1">
      <formula>IF(B6="",TRUE)</formula>
    </cfRule>
    <cfRule type="expression" dxfId="57" priority="27" stopIfTrue="1">
      <formula>IF(AND(COUNTIF(MetalSmelter,B6&amp;C6)=0,LEN(C6)&gt;0),TRUE,FALSE)</formula>
    </cfRule>
  </conditionalFormatting>
  <conditionalFormatting sqref="D6:D19 D21:D585">
    <cfRule type="expression" dxfId="56" priority="21" stopIfTrue="1">
      <formula>IF(AND(LEN($C6)&gt;0,($C6&lt;&gt;"Smelter Not Listed")),1,0)</formula>
    </cfRule>
    <cfRule type="expression" dxfId="55" priority="28" stopIfTrue="1">
      <formula>IF(AND(D6="",$C6=$X$4),TRUE)</formula>
    </cfRule>
    <cfRule type="expression" dxfId="54" priority="29" stopIfTrue="1">
      <formula>IF(FIND("!",D6),TRUE)</formula>
    </cfRule>
  </conditionalFormatting>
  <conditionalFormatting sqref="G6:G19 G21:G585">
    <cfRule type="expression" dxfId="53" priority="30" stopIfTrue="1">
      <formula>IF(FIND("Enter smelter details",G6),TRUE)</formula>
    </cfRule>
  </conditionalFormatting>
  <conditionalFormatting sqref="R5:R585 E6:E19 E21:E585">
    <cfRule type="expression" dxfId="52" priority="25" stopIfTrue="1">
      <formula>IF(AND(E5="",$C5=$X$4),TRUE)</formula>
    </cfRule>
    <cfRule type="expression" dxfId="51" priority="26" stopIfTrue="1">
      <formula>IF(FIND("!",E5),TRUE)</formula>
    </cfRule>
  </conditionalFormatting>
  <conditionalFormatting sqref="F6:F19 F21:F585">
    <cfRule type="expression" dxfId="50" priority="23" stopIfTrue="1">
      <formula>IF(AND(LEN($A6)&gt;0,$A6&lt;&gt;$F6),TRUE,FALSE)</formula>
    </cfRule>
  </conditionalFormatting>
  <conditionalFormatting sqref="C21:C585 C6:C19">
    <cfRule type="expression" dxfId="49" priority="22" stopIfTrue="1">
      <formula>IF(AND(B6&lt;&gt;"",C6=""),TRUE)</formula>
    </cfRule>
  </conditionalFormatting>
  <conditionalFormatting sqref="B20">
    <cfRule type="expression" dxfId="48" priority="14" stopIfTrue="1">
      <formula>IF(B20="",TRUE)</formula>
    </cfRule>
    <cfRule type="expression" dxfId="47" priority="17" stopIfTrue="1">
      <formula>IF(AND(COUNTIF(MetalSmelter,B20&amp;C20)=0,LEN(C20)&gt;0),TRUE,FALSE)</formula>
    </cfRule>
  </conditionalFormatting>
  <conditionalFormatting sqref="D20">
    <cfRule type="expression" dxfId="46" priority="11" stopIfTrue="1">
      <formula>IF(AND(LEN($C20)&gt;0,($C20&lt;&gt;"Smelter Not Listed")),1,0)</formula>
    </cfRule>
    <cfRule type="expression" dxfId="45" priority="18" stopIfTrue="1">
      <formula>IF(AND(D20="",$C20=$X$4),TRUE)</formula>
    </cfRule>
    <cfRule type="expression" dxfId="44" priority="19" stopIfTrue="1">
      <formula>IF(FIND("!",D20),TRUE)</formula>
    </cfRule>
  </conditionalFormatting>
  <conditionalFormatting sqref="G20">
    <cfRule type="expression" dxfId="43" priority="20" stopIfTrue="1">
      <formula>IF(FIND("Enter smelter details",G20),TRUE)</formula>
    </cfRule>
  </conditionalFormatting>
  <conditionalFormatting sqref="E20">
    <cfRule type="expression" dxfId="42" priority="15" stopIfTrue="1">
      <formula>IF(AND(E20="",$C20=$X$4),TRUE)</formula>
    </cfRule>
    <cfRule type="expression" dxfId="41" priority="16" stopIfTrue="1">
      <formula>IF(FIND("!",E20),TRUE)</formula>
    </cfRule>
  </conditionalFormatting>
  <conditionalFormatting sqref="F20">
    <cfRule type="expression" dxfId="40" priority="13" stopIfTrue="1">
      <formula>IF(AND(LEN($A20)&gt;0,$A20&lt;&gt;$F20),TRUE,FALSE)</formula>
    </cfRule>
  </conditionalFormatting>
  <conditionalFormatting sqref="C20">
    <cfRule type="expression" dxfId="39" priority="12" stopIfTrue="1">
      <formula>IF(AND(B20&lt;&gt;"",C20=""),TRUE)</formula>
    </cfRule>
  </conditionalFormatting>
  <conditionalFormatting sqref="D5">
    <cfRule type="expression" dxfId="38" priority="4" stopIfTrue="1">
      <formula>IF(AND(LEN($C5)&gt;0,($C5&lt;&gt;"Smelter Not Listed")),1,0)</formula>
    </cfRule>
    <cfRule type="expression" dxfId="37" priority="8" stopIfTrue="1">
      <formula>IF(AND(D5="",$C5=$X$4),TRUE)</formula>
    </cfRule>
    <cfRule type="expression" dxfId="36" priority="9" stopIfTrue="1">
      <formula>IF(FIND("!",D5),TRUE)</formula>
    </cfRule>
  </conditionalFormatting>
  <conditionalFormatting sqref="G5">
    <cfRule type="expression" dxfId="35" priority="10" stopIfTrue="1">
      <formula>IF(FIND("Enter smelter details",G5),TRUE)</formula>
    </cfRule>
  </conditionalFormatting>
  <conditionalFormatting sqref="E5">
    <cfRule type="expression" dxfId="34" priority="6" stopIfTrue="1">
      <formula>IF(AND(E5="",$C5=$X$4),TRUE)</formula>
    </cfRule>
    <cfRule type="expression" dxfId="33" priority="7" stopIfTrue="1">
      <formula>IF(FIND("!",E5),TRUE)</formula>
    </cfRule>
  </conditionalFormatting>
  <conditionalFormatting sqref="F5">
    <cfRule type="expression" dxfId="32" priority="5" stopIfTrue="1">
      <formula>IF(AND(LEN($A5)&gt;0,$A5&lt;&gt;$F5),TRUE,FALSE)</formula>
    </cfRule>
  </conditionalFormatting>
  <conditionalFormatting sqref="B5">
    <cfRule type="expression" dxfId="31" priority="2" stopIfTrue="1">
      <formula>IF(B5="",TRUE)</formula>
    </cfRule>
    <cfRule type="expression" dxfId="30" priority="3" stopIfTrue="1">
      <formula>IF(AND(COUNTIF(MetalSmelter,B5&amp;C5)=0,LEN(C5)&gt;0), TRUE, FALSE)</formula>
    </cfRule>
  </conditionalFormatting>
  <conditionalFormatting sqref="C5">
    <cfRule type="expression" dxfId="29"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Surge Components,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 (*)</v>
      </c>
      <c r="B6" s="102" t="str">
        <f>Declaration!D10</f>
        <v>Ceramic Capacitors</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 xml:space="preserve">Phyllis						</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sales@surgecomponents.com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6315951818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 xml:space="preserve">Eric			</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technical@surgecomponents.com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44361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available upon request</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0</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8" priority="358" stopIfTrue="1">
      <formula>$H$56=0</formula>
    </cfRule>
  </conditionalFormatting>
  <conditionalFormatting sqref="B66">
    <cfRule type="expression" dxfId="27" priority="39" stopIfTrue="1">
      <formula>IF(F66=0,TRUE)</formula>
    </cfRule>
  </conditionalFormatting>
  <conditionalFormatting sqref="B67">
    <cfRule type="expression" dxfId="26" priority="35" stopIfTrue="1">
      <formula>IF(F67=0,TRUE)</formula>
    </cfRule>
  </conditionalFormatting>
  <conditionalFormatting sqref="B68:B69">
    <cfRule type="expression" dxfId="25" priority="31" stopIfTrue="1">
      <formula>IF(F68=0,TRUE)</formula>
    </cfRule>
  </conditionalFormatting>
  <conditionalFormatting sqref="C69">
    <cfRule type="expression" dxfId="24" priority="13" stopIfTrue="1">
      <formula>C69="Not Required"</formula>
    </cfRule>
    <cfRule type="expression" dxfId="23" priority="21" stopIfTrue="1">
      <formula>OR(C69="Complete",C69="填写",C69="記入",C69="완료",C69="Complétez",C69="Concluído",C69="Vollständig",C69="Completare",C69="Doldurun")</formula>
    </cfRule>
  </conditionalFormatting>
  <conditionalFormatting sqref="A69">
    <cfRule type="expression" dxfId="22" priority="14" stopIfTrue="1">
      <formula>C69="Not Required"</formula>
    </cfRule>
    <cfRule type="expression" dxfId="21"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0" priority="347" stopIfTrue="1">
      <formula>$F4=0</formula>
    </cfRule>
    <cfRule type="expression" dxfId="19" priority="348" stopIfTrue="1">
      <formula>$H4=0</formula>
    </cfRule>
    <cfRule type="expression" dxfId="18" priority="349" stopIfTrue="1">
      <formula>$H4=1</formula>
    </cfRule>
  </conditionalFormatting>
  <conditionalFormatting sqref="C69 A69">
    <cfRule type="expression" dxfId="17" priority="11" stopIfTrue="1">
      <formula>IF(AND($F$69=1,$G$69=1),TRUE,FALSE)</formula>
    </cfRule>
  </conditionalFormatting>
  <conditionalFormatting sqref="A29:A32">
    <cfRule type="expression" dxfId="16" priority="2" stopIfTrue="1">
      <formula>$F29=0</formula>
    </cfRule>
    <cfRule type="expression" dxfId="15" priority="3" stopIfTrue="1">
      <formula>$H29=0</formula>
    </cfRule>
    <cfRule type="expression" dxfId="14" priority="4" stopIfTrue="1">
      <formula>$H29=1</formula>
    </cfRule>
  </conditionalFormatting>
  <conditionalFormatting sqref="B65">
    <cfRule type="expression" dxfId="13" priority="1" stopIfTrue="1">
      <formula>IF(F65=0,TRUE)</formula>
    </cfRule>
  </conditionalFormatting>
  <conditionalFormatting sqref="A5:A13">
    <cfRule type="expression" dxfId="12" priority="49" stopIfTrue="1">
      <formula>$F5=0</formula>
    </cfRule>
    <cfRule type="expression" dxfId="11" priority="50" stopIfTrue="1">
      <formula>AND($F5=1,$G5=0)</formula>
    </cfRule>
    <cfRule type="expression" dxfId="10"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D15" activePane="bottomRight" state="frozen"/>
      <selection activeCell="A4" sqref="A4"/>
      <selection pane="topRight" activeCell="A4" sqref="A4"/>
      <selection pane="bottomLeft" activeCell="A4" sqref="A4"/>
      <selection pane="bottomRight" activeCell="D10" sqref="D10"/>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354" t="s">
        <v>15615</v>
      </c>
      <c r="C6" s="354" t="s">
        <v>15615</v>
      </c>
      <c r="D6" s="354" t="s">
        <v>15615</v>
      </c>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9" priority="25" stopIfTrue="1" operator="equal">
      <formula>"Yes"</formula>
    </cfRule>
  </conditionalFormatting>
  <conditionalFormatting sqref="K5">
    <cfRule type="cellIs" dxfId="8" priority="9" stopIfTrue="1" operator="equal">
      <formula>"Yes"</formula>
    </cfRule>
  </conditionalFormatting>
  <conditionalFormatting sqref="J292:J293">
    <cfRule type="cellIs" dxfId="7" priority="7" stopIfTrue="1" operator="equal">
      <formula>"Yes"</formula>
    </cfRule>
  </conditionalFormatting>
  <conditionalFormatting sqref="J354:J355">
    <cfRule type="cellIs" dxfId="6" priority="6" stopIfTrue="1" operator="equal">
      <formula>"Yes"</formula>
    </cfRule>
  </conditionalFormatting>
  <conditionalFormatting sqref="J486:J487">
    <cfRule type="cellIs" dxfId="5" priority="5" stopIfTrue="1" operator="equal">
      <formula>"Yes"</formula>
    </cfRule>
  </conditionalFormatting>
  <conditionalFormatting sqref="J313:J314">
    <cfRule type="cellIs" dxfId="4" priority="4" stopIfTrue="1" operator="equal">
      <formula>"Yes"</formula>
    </cfRule>
  </conditionalFormatting>
  <conditionalFormatting sqref="J381:J382">
    <cfRule type="cellIs" dxfId="3" priority="3" stopIfTrue="1" operator="equal">
      <formula>"Yes"</formula>
    </cfRule>
  </conditionalFormatting>
  <conditionalFormatting sqref="J531:J532">
    <cfRule type="cellIs" dxfId="2" priority="2" stopIfTrue="1" operator="equal">
      <formula>"Yes"</formula>
    </cfRule>
  </conditionalFormatting>
  <conditionalFormatting sqref="J609:J610">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www.w3.org/XML/1998/namespace"/>
    <ds:schemaRef ds:uri="060324a1-f66f-4c36-a8ec-beadbf2f4219"/>
    <ds:schemaRef ds:uri="http://schemas.microsoft.com/office/infopath/2007/PartnerControls"/>
    <ds:schemaRef ds:uri="http://purl.org/dc/terms/"/>
    <ds:schemaRef ds:uri="http://purl.org/dc/dcmitype/"/>
    <ds:schemaRef ds:uri="http://schemas.openxmlformats.org/package/2006/metadata/core-properties"/>
    <ds:schemaRef ds:uri="http://schemas.microsoft.com/office/2006/documentManagement/types"/>
    <ds:schemaRef ds:uri="http://purl.org/dc/elements/1.1/"/>
    <ds:schemaRef ds:uri="http://schemas.microsoft.com/office/2006/metadata/propertie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Eric Achille</cp:lastModifiedBy>
  <cp:lastPrinted>2015-04-21T20:47:43Z</cp:lastPrinted>
  <dcterms:created xsi:type="dcterms:W3CDTF">2010-06-21T21:00:23Z</dcterms:created>
  <dcterms:modified xsi:type="dcterms:W3CDTF">2021-09-30T13:49:43Z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